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9696" tabRatio="740" firstSheet="2" activeTab="4"/>
  </bookViews>
  <sheets>
    <sheet name="歲出概算基本額度分析表" sheetId="1" r:id="rId1"/>
    <sheet name="表一-延續性計畫進度重大落後明細表" sheetId="2" r:id="rId2"/>
    <sheet name="表二-人事費概算表-請更新" sheetId="3" r:id="rId3"/>
    <sheet name="表三-約聘僱(臨時)人員酬金-請更新" sheetId="4" r:id="rId4"/>
    <sheet name="附件2-約(臨)聘僱人員人事費用標準表-更新" sheetId="5" r:id="rId5"/>
    <sheet name="表四-統籌科目(僅人事及財稅須填)" sheetId="6" r:id="rId6"/>
    <sheet name="附件1-人事費範例" sheetId="7" r:id="rId7"/>
  </sheets>
  <definedNames>
    <definedName name="_xlnm.Print_Area" localSheetId="2">'表二-人事費概算表-請更新'!$A$1:$P$36</definedName>
    <definedName name="_xlnm.Print_Area" localSheetId="5">'表四-統籌科目(僅人事及財稅須填)'!$A$1:$R$21</definedName>
    <definedName name="_xlnm.Print_Area" localSheetId="6">'附件1-人事費範例'!$A$1:$P$55</definedName>
    <definedName name="_xlnm.Print_Area" localSheetId="4">'附件2-約(臨)聘僱人員人事費用標準表-更新'!$A$1:$J$25</definedName>
    <definedName name="_xlnm.Print_Titles" localSheetId="6">'附件1-人事費範例'!$3:$4</definedName>
  </definedNames>
  <calcPr fullCalcOnLoad="1"/>
</workbook>
</file>

<file path=xl/comments3.xml><?xml version="1.0" encoding="utf-8"?>
<comments xmlns="http://schemas.openxmlformats.org/spreadsheetml/2006/main">
  <authors>
    <author>古佩欣</author>
  </authors>
  <commentList>
    <comment ref="O28" authorId="0">
      <text>
        <r>
          <rPr>
            <b/>
            <sz val="11"/>
            <rFont val="細明體"/>
            <family val="3"/>
          </rPr>
          <t>請填估算因應公教人員調薪4%所需增加經費之合計金額</t>
        </r>
      </text>
    </comment>
    <comment ref="O30" authorId="0">
      <text>
        <r>
          <rPr>
            <b/>
            <sz val="11"/>
            <rFont val="細明體"/>
            <family val="3"/>
          </rPr>
          <t>請注意公式，要加</t>
        </r>
        <r>
          <rPr>
            <b/>
            <sz val="11"/>
            <rFont val="Tahoma"/>
            <family val="2"/>
          </rPr>
          <t>"</t>
        </r>
        <r>
          <rPr>
            <b/>
            <sz val="11"/>
            <rFont val="細明體"/>
            <family val="3"/>
          </rPr>
          <t>因應公教人員調薪</t>
        </r>
        <r>
          <rPr>
            <b/>
            <sz val="11"/>
            <rFont val="Tahoma"/>
            <family val="2"/>
          </rPr>
          <t>4%</t>
        </r>
        <r>
          <rPr>
            <b/>
            <sz val="11"/>
            <rFont val="細明體"/>
            <family val="3"/>
          </rPr>
          <t>所需增加經費合計"欄位之金額</t>
        </r>
      </text>
    </comment>
  </commentList>
</comments>
</file>

<file path=xl/sharedStrings.xml><?xml version="1.0" encoding="utf-8"?>
<sst xmlns="http://schemas.openxmlformats.org/spreadsheetml/2006/main" count="337" uniqueCount="234">
  <si>
    <t>聯絡電話：</t>
  </si>
  <si>
    <t>合計</t>
  </si>
  <si>
    <t>公務人員各項補助</t>
  </si>
  <si>
    <t>教育人員各項補助</t>
  </si>
  <si>
    <t>公務人員退休給付</t>
  </si>
  <si>
    <t>教育人員退休給付</t>
  </si>
  <si>
    <t>嘉義縣政府</t>
  </si>
  <si>
    <t>公務人員撫卹給付</t>
  </si>
  <si>
    <t>債務付息支出</t>
  </si>
  <si>
    <t>(單位主管)</t>
  </si>
  <si>
    <t>1.本表人事費部分由人事處填列；債務付息支出由財政稅務局填列。</t>
  </si>
  <si>
    <t>人事處</t>
  </si>
  <si>
    <t>備註：</t>
  </si>
  <si>
    <t>薪點</t>
  </si>
  <si>
    <t>保險費</t>
  </si>
  <si>
    <t>健保</t>
  </si>
  <si>
    <t>機關(單位)名稱</t>
  </si>
  <si>
    <t>人員別</t>
  </si>
  <si>
    <t>編列工作計畫</t>
  </si>
  <si>
    <t>薪點</t>
  </si>
  <si>
    <t>人數</t>
  </si>
  <si>
    <t>人事費用
標準(單價)</t>
  </si>
  <si>
    <t>人事費用
(人數*單價)</t>
  </si>
  <si>
    <t>約聘僱人員小計﹝1﹞</t>
  </si>
  <si>
    <t xml:space="preserve">  約聘七等</t>
  </si>
  <si>
    <t xml:space="preserve">  約聘六等</t>
  </si>
  <si>
    <t xml:space="preserve">  約僱五等</t>
  </si>
  <si>
    <t xml:space="preserve">  約僱四等</t>
  </si>
  <si>
    <t xml:space="preserve">  約僱三等</t>
  </si>
  <si>
    <t xml:space="preserve">  約僱二等</t>
  </si>
  <si>
    <t>臨時人員小計﹝2﹞</t>
  </si>
  <si>
    <t xml:space="preserve">    臨聘五級</t>
  </si>
  <si>
    <t xml:space="preserve">    臨聘四級</t>
  </si>
  <si>
    <t xml:space="preserve">    臨僱三級</t>
  </si>
  <si>
    <t xml:space="preserve">    臨僱二級</t>
  </si>
  <si>
    <t xml:space="preserve">    臨僱一級</t>
  </si>
  <si>
    <t xml:space="preserve">    臨時單工 </t>
  </si>
  <si>
    <t>機關首長：</t>
  </si>
  <si>
    <t>聯絡電話：</t>
  </si>
  <si>
    <t xml:space="preserve">    約用人員</t>
  </si>
  <si>
    <t>退休金
人事費</t>
  </si>
  <si>
    <t>財政
稅務局</t>
  </si>
  <si>
    <t xml:space="preserve">      2.約用人員薪資依中央補助機關核(規)定金額編列。</t>
  </si>
  <si>
    <t>機關首長：</t>
  </si>
  <si>
    <t>勞保</t>
  </si>
  <si>
    <t>姓名</t>
  </si>
  <si>
    <t>職稱</t>
  </si>
  <si>
    <t>俸點</t>
  </si>
  <si>
    <t>本俸</t>
  </si>
  <si>
    <t>專業加給</t>
  </si>
  <si>
    <t>小計
月薪</t>
  </si>
  <si>
    <t>休假補助</t>
  </si>
  <si>
    <t>年終及考績獎金</t>
  </si>
  <si>
    <t>公(勞)保費</t>
  </si>
  <si>
    <t>健保費</t>
  </si>
  <si>
    <t>備註</t>
  </si>
  <si>
    <t>職等</t>
  </si>
  <si>
    <t>職級</t>
  </si>
  <si>
    <t>一般加給</t>
  </si>
  <si>
    <t>主管加給</t>
  </si>
  <si>
    <t>高考缺</t>
  </si>
  <si>
    <t>配合預算編列至千元</t>
  </si>
  <si>
    <t>縣費</t>
  </si>
  <si>
    <t>中央補助款</t>
  </si>
  <si>
    <t>收支對列</t>
  </si>
  <si>
    <t>工作計畫─用途別</t>
  </si>
  <si>
    <t>原預算數(A)</t>
  </si>
  <si>
    <t>一般性補助款指定項目、專款專用、計畫型補助款及配合款(B)</t>
  </si>
  <si>
    <t>收支對列(C)</t>
  </si>
  <si>
    <t>公教人員退休撫卹給付(D)</t>
  </si>
  <si>
    <t>縣負擔人事費(含約聘僱人員)(E)</t>
  </si>
  <si>
    <t>一次性經費(F)</t>
  </si>
  <si>
    <t>延續性計畫
分年預算(G)</t>
  </si>
  <si>
    <t>縣長重要施政項目(H)</t>
  </si>
  <si>
    <r>
      <t>縣負擔臨時約聘(僱)及臨時人員</t>
    </r>
    <r>
      <rPr>
        <sz val="12"/>
        <color indexed="8"/>
        <rFont val="標楷體"/>
        <family val="4"/>
      </rPr>
      <t>(I)</t>
    </r>
  </si>
  <si>
    <t>其他(J)=(A)-(B)-(C)-(D)-(E)-(F)-(G)-(H)-(I)</t>
  </si>
  <si>
    <t>收支對列(K)</t>
  </si>
  <si>
    <t>公教人員退休撫卹給付(L)</t>
  </si>
  <si>
    <t>縣負擔人事費(含約聘僱人員)(M)</t>
  </si>
  <si>
    <t>延續性計畫
分年預算(N)</t>
  </si>
  <si>
    <r>
      <t>縣負擔臨時約聘(僱)及臨時人員</t>
    </r>
    <r>
      <rPr>
        <sz val="12"/>
        <color indexed="8"/>
        <rFont val="標楷體"/>
        <family val="4"/>
      </rPr>
      <t>(O)</t>
    </r>
  </si>
  <si>
    <t>填表人：</t>
  </si>
  <si>
    <t>嘉義縣政府延續性計畫進度重大落後明細表</t>
  </si>
  <si>
    <t>計畫名稱</t>
  </si>
  <si>
    <t>預算數</t>
  </si>
  <si>
    <t>保留數</t>
  </si>
  <si>
    <t>預定保留數</t>
  </si>
  <si>
    <t xml:space="preserve">預算內約聘僱人員     人、臨時約聘僱人員     人、臨時人員     人    </t>
  </si>
  <si>
    <t>表一</t>
  </si>
  <si>
    <t>○○局(處)合計</t>
  </si>
  <si>
    <t>112年度預算</t>
  </si>
  <si>
    <t>111年度</t>
  </si>
  <si>
    <r>
      <t>年</t>
    </r>
    <r>
      <rPr>
        <sz val="11"/>
        <color indexed="8"/>
        <rFont val="標楷體"/>
        <family val="4"/>
      </rPr>
      <t xml:space="preserve"> 薪</t>
    </r>
  </si>
  <si>
    <r>
      <t>合</t>
    </r>
    <r>
      <rPr>
        <sz val="11"/>
        <color indexed="8"/>
        <rFont val="標楷體"/>
        <family val="4"/>
      </rPr>
      <t xml:space="preserve"> 計</t>
    </r>
  </si>
  <si>
    <t>機關(單位)：</t>
  </si>
  <si>
    <t>預算內正式人員人數：      人</t>
  </si>
  <si>
    <t>普考缺</t>
  </si>
  <si>
    <t>機關主(兼)辦會計：</t>
  </si>
  <si>
    <t xml:space="preserve"> 機關首長：</t>
  </si>
  <si>
    <t>聯絡電話：</t>
  </si>
  <si>
    <t>(單位主管)</t>
  </si>
  <si>
    <t>表四</t>
  </si>
  <si>
    <t>附註：1.約聘僱及臨時約聘僱人員人事費用按標準表(附件2)編列。</t>
  </si>
  <si>
    <t>複核：</t>
  </si>
  <si>
    <t xml:space="preserve">    複核：</t>
  </si>
  <si>
    <r>
      <rPr>
        <sz val="12"/>
        <color indexed="8"/>
        <rFont val="標楷體"/>
        <family val="4"/>
      </rPr>
      <t>附件</t>
    </r>
    <r>
      <rPr>
        <sz val="12"/>
        <color indexed="8"/>
        <rFont val="Times New Roman"/>
        <family val="1"/>
      </rPr>
      <t>1</t>
    </r>
  </si>
  <si>
    <r>
      <rPr>
        <sz val="11"/>
        <color indexed="8"/>
        <rFont val="標楷體"/>
        <family val="4"/>
      </rPr>
      <t>姓名</t>
    </r>
  </si>
  <si>
    <r>
      <rPr>
        <sz val="11"/>
        <color indexed="8"/>
        <rFont val="標楷體"/>
        <family val="4"/>
      </rPr>
      <t>職稱</t>
    </r>
  </si>
  <si>
    <r>
      <rPr>
        <sz val="11"/>
        <color indexed="8"/>
        <rFont val="標楷體"/>
        <family val="4"/>
      </rPr>
      <t>俸點</t>
    </r>
  </si>
  <si>
    <r>
      <rPr>
        <sz val="11"/>
        <color indexed="8"/>
        <rFont val="標楷體"/>
        <family val="4"/>
      </rPr>
      <t>職等</t>
    </r>
  </si>
  <si>
    <r>
      <rPr>
        <sz val="11"/>
        <color indexed="8"/>
        <rFont val="標楷體"/>
        <family val="4"/>
      </rPr>
      <t>職級</t>
    </r>
  </si>
  <si>
    <r>
      <rPr>
        <sz val="11"/>
        <color indexed="8"/>
        <rFont val="標楷體"/>
        <family val="4"/>
      </rPr>
      <t>處長</t>
    </r>
  </si>
  <si>
    <r>
      <rPr>
        <sz val="11"/>
        <color indexed="8"/>
        <rFont val="標楷體"/>
        <family val="4"/>
      </rPr>
      <t>簡任</t>
    </r>
    <r>
      <rPr>
        <sz val="11"/>
        <color indexed="8"/>
        <rFont val="Times New Roman"/>
        <family val="1"/>
      </rPr>
      <t>11</t>
    </r>
    <r>
      <rPr>
        <sz val="11"/>
        <color indexed="8"/>
        <rFont val="標楷體"/>
        <family val="4"/>
      </rPr>
      <t>職等</t>
    </r>
  </si>
  <si>
    <r>
      <rPr>
        <sz val="11"/>
        <color indexed="8"/>
        <rFont val="標楷體"/>
        <family val="4"/>
      </rPr>
      <t>年五</t>
    </r>
  </si>
  <si>
    <r>
      <rPr>
        <sz val="11"/>
        <color indexed="8"/>
        <rFont val="標楷體"/>
        <family val="4"/>
      </rPr>
      <t>副處長</t>
    </r>
  </si>
  <si>
    <r>
      <rPr>
        <sz val="11"/>
        <color indexed="8"/>
        <rFont val="標楷體"/>
        <family val="4"/>
      </rPr>
      <t>薦任</t>
    </r>
    <r>
      <rPr>
        <sz val="11"/>
        <color indexed="8"/>
        <rFont val="Times New Roman"/>
        <family val="1"/>
      </rPr>
      <t>10</t>
    </r>
    <r>
      <rPr>
        <sz val="11"/>
        <color indexed="8"/>
        <rFont val="標楷體"/>
        <family val="4"/>
      </rPr>
      <t>職等</t>
    </r>
  </si>
  <si>
    <r>
      <rPr>
        <sz val="11"/>
        <color indexed="8"/>
        <rFont val="標楷體"/>
        <family val="4"/>
      </rPr>
      <t>科長</t>
    </r>
  </si>
  <si>
    <r>
      <rPr>
        <sz val="11"/>
        <color indexed="8"/>
        <rFont val="標楷體"/>
        <family val="4"/>
      </rPr>
      <t>薦任</t>
    </r>
    <r>
      <rPr>
        <sz val="11"/>
        <color indexed="8"/>
        <rFont val="Times New Roman"/>
        <family val="1"/>
      </rPr>
      <t>9</t>
    </r>
    <r>
      <rPr>
        <sz val="11"/>
        <color indexed="8"/>
        <rFont val="標楷體"/>
        <family val="4"/>
      </rPr>
      <t>職等</t>
    </r>
  </si>
  <si>
    <r>
      <rPr>
        <sz val="11"/>
        <color indexed="8"/>
        <rFont val="標楷體"/>
        <family val="4"/>
      </rPr>
      <t>科員</t>
    </r>
  </si>
  <si>
    <r>
      <rPr>
        <sz val="11"/>
        <color indexed="8"/>
        <rFont val="標楷體"/>
        <family val="4"/>
      </rPr>
      <t>薦任</t>
    </r>
    <r>
      <rPr>
        <sz val="11"/>
        <color indexed="8"/>
        <rFont val="Times New Roman"/>
        <family val="1"/>
      </rPr>
      <t>7</t>
    </r>
    <r>
      <rPr>
        <sz val="11"/>
        <color indexed="8"/>
        <rFont val="標楷體"/>
        <family val="4"/>
      </rPr>
      <t>職等</t>
    </r>
  </si>
  <si>
    <r>
      <rPr>
        <sz val="11"/>
        <color indexed="8"/>
        <rFont val="標楷體"/>
        <family val="4"/>
      </rPr>
      <t>委任</t>
    </r>
    <r>
      <rPr>
        <sz val="11"/>
        <color indexed="8"/>
        <rFont val="Times New Roman"/>
        <family val="1"/>
      </rPr>
      <t>5</t>
    </r>
    <r>
      <rPr>
        <sz val="11"/>
        <color indexed="8"/>
        <rFont val="標楷體"/>
        <family val="4"/>
      </rPr>
      <t>職等</t>
    </r>
  </si>
  <si>
    <r>
      <rPr>
        <sz val="11"/>
        <color indexed="8"/>
        <rFont val="標楷體"/>
        <family val="4"/>
      </rPr>
      <t>本三</t>
    </r>
  </si>
  <si>
    <r>
      <rPr>
        <sz val="11"/>
        <color indexed="8"/>
        <rFont val="標楷體"/>
        <family val="4"/>
      </rPr>
      <t>本二</t>
    </r>
  </si>
  <si>
    <r>
      <rPr>
        <sz val="11"/>
        <color indexed="8"/>
        <rFont val="標楷體"/>
        <family val="4"/>
      </rPr>
      <t>本一</t>
    </r>
  </si>
  <si>
    <r>
      <rPr>
        <sz val="11"/>
        <color indexed="8"/>
        <rFont val="標楷體"/>
        <family val="4"/>
      </rPr>
      <t>薦任</t>
    </r>
    <r>
      <rPr>
        <sz val="11"/>
        <color indexed="8"/>
        <rFont val="Times New Roman"/>
        <family val="1"/>
      </rPr>
      <t>6</t>
    </r>
    <r>
      <rPr>
        <sz val="11"/>
        <color indexed="8"/>
        <rFont val="標楷體"/>
        <family val="4"/>
      </rPr>
      <t>職等</t>
    </r>
  </si>
  <si>
    <r>
      <rPr>
        <sz val="11"/>
        <color indexed="8"/>
        <rFont val="標楷體"/>
        <family val="4"/>
      </rPr>
      <t>委任</t>
    </r>
    <r>
      <rPr>
        <sz val="11"/>
        <color indexed="8"/>
        <rFont val="Times New Roman"/>
        <family val="1"/>
      </rPr>
      <t>5</t>
    </r>
    <r>
      <rPr>
        <sz val="11"/>
        <color indexed="8"/>
        <rFont val="標楷體"/>
        <family val="4"/>
      </rPr>
      <t>職等</t>
    </r>
  </si>
  <si>
    <r>
      <rPr>
        <sz val="11"/>
        <color indexed="8"/>
        <rFont val="標楷體"/>
        <family val="4"/>
      </rPr>
      <t>委任</t>
    </r>
    <r>
      <rPr>
        <sz val="11"/>
        <color indexed="8"/>
        <rFont val="Times New Roman"/>
        <family val="1"/>
      </rPr>
      <t>3</t>
    </r>
    <r>
      <rPr>
        <sz val="11"/>
        <color indexed="8"/>
        <rFont val="標楷體"/>
        <family val="4"/>
      </rPr>
      <t>職等</t>
    </r>
  </si>
  <si>
    <r>
      <rPr>
        <sz val="11"/>
        <color indexed="8"/>
        <rFont val="標楷體"/>
        <family val="4"/>
      </rPr>
      <t>書記</t>
    </r>
  </si>
  <si>
    <r>
      <rPr>
        <sz val="11"/>
        <color indexed="8"/>
        <rFont val="標楷體"/>
        <family val="4"/>
      </rPr>
      <t>配合預算編列至千元</t>
    </r>
  </si>
  <si>
    <r>
      <rPr>
        <sz val="11"/>
        <color indexed="8"/>
        <rFont val="標楷體"/>
        <family val="4"/>
      </rPr>
      <t>預估缺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標楷體"/>
        <family val="4"/>
      </rPr>
      <t>人</t>
    </r>
  </si>
  <si>
    <t>總   計﹝1﹞+﹝2﹞</t>
  </si>
  <si>
    <t>複核：</t>
  </si>
  <si>
    <t>填表人：</t>
  </si>
  <si>
    <t>填表人：</t>
  </si>
  <si>
    <t>機關(單位)：</t>
  </si>
  <si>
    <t>不休假
加班費</t>
  </si>
  <si>
    <r>
      <t xml:space="preserve">退休離職儲金
</t>
    </r>
    <r>
      <rPr>
        <sz val="11"/>
        <color indexed="8"/>
        <rFont val="標楷體"/>
        <family val="4"/>
      </rPr>
      <t>(提撥金)</t>
    </r>
  </si>
  <si>
    <t>備 註</t>
  </si>
  <si>
    <t>填表人：</t>
  </si>
  <si>
    <t>(單位主管)</t>
  </si>
  <si>
    <t>保險費</t>
  </si>
  <si>
    <t>合計(C)</t>
  </si>
  <si>
    <t>月小計
(D=A+B+C)</t>
  </si>
  <si>
    <t>年終獎金等
(E)</t>
  </si>
  <si>
    <t>休假補助
(年)(F)</t>
  </si>
  <si>
    <t>公務人員執行職務意外傷亡慰問金</t>
  </si>
  <si>
    <t>教育人員執行職務意外傷亡慰問金</t>
  </si>
  <si>
    <t>月退休金</t>
  </si>
  <si>
    <t>公務人員節省經費挹注退撫基金</t>
  </si>
  <si>
    <t>教育人員節省經費挹注退撫基金</t>
  </si>
  <si>
    <t>優惠存款
利息</t>
  </si>
  <si>
    <t>退休金
優惠存款
利息補貼</t>
  </si>
  <si>
    <t>機關
(單位)
名稱</t>
  </si>
  <si>
    <t>教育人員撫卹給付</t>
  </si>
  <si>
    <t xml:space="preserve"> 2.退休撫卹給付請檢附各類支出明細及相關計算說明文件(A4規格)。</t>
  </si>
  <si>
    <t>退儲金
(B)</t>
  </si>
  <si>
    <t>年合計
(G=D*12+E+F)</t>
  </si>
  <si>
    <t>月薪小計</t>
  </si>
  <si>
    <t>嘉義縣政府113年度歲出概算基本額度分析表</t>
  </si>
  <si>
    <t>113年度預算</t>
  </si>
  <si>
    <t>附註：1.112年預算請依預算書核實填列。
      2.公教人員退休撫卹給付(L)欄請依據表四填列。
      3.縣負擔人事費(含約聘僱人員)(M)欄請依據表二及表三﹝1﹞填列。
      4.縣負擔臨時約聘(僱)及臨時人員(O)欄請依據表三﹝2﹞填列。</t>
  </si>
  <si>
    <t>112年度</t>
  </si>
  <si>
    <t>113年概算需求數</t>
  </si>
  <si>
    <t>附註：進度重大落後計畫係指111年保留數占111年預算60%以上者。</t>
  </si>
  <si>
    <t>註1：填表不實或未準時交之機關(單位)，將逕以112年預算數或111年度決算數核定編列。</t>
  </si>
  <si>
    <t>註2：職等、職級請依112年度考績甲等晉級後薪俸計算；休假補助及不休假加班費請依113年度休假天數核實填列</t>
  </si>
  <si>
    <r>
      <t>註3：府外各機關請檢附</t>
    </r>
    <r>
      <rPr>
        <sz val="12"/>
        <color indexed="10"/>
        <rFont val="標楷體"/>
        <family val="4"/>
      </rPr>
      <t>11</t>
    </r>
    <r>
      <rPr>
        <sz val="12"/>
        <color indexed="10"/>
        <rFont val="標楷體"/>
        <family val="4"/>
      </rPr>
      <t>2</t>
    </r>
    <r>
      <rPr>
        <sz val="12"/>
        <color indexed="10"/>
        <rFont val="標楷體"/>
        <family val="4"/>
      </rPr>
      <t>年</t>
    </r>
    <r>
      <rPr>
        <sz val="12"/>
        <color indexed="10"/>
        <rFont val="標楷體"/>
        <family val="4"/>
      </rPr>
      <t>5月</t>
    </r>
    <r>
      <rPr>
        <sz val="12"/>
        <color indexed="10"/>
        <rFont val="標楷體"/>
        <family val="4"/>
      </rPr>
      <t>份</t>
    </r>
    <r>
      <rPr>
        <sz val="12"/>
        <color indexed="8"/>
        <rFont val="標楷體"/>
        <family val="4"/>
      </rPr>
      <t>薪資清冊影本供參，府內各單位由本處統一請出納科提供。</t>
    </r>
  </si>
  <si>
    <r>
      <t xml:space="preserve">      4.本表係為估算113年度用人費用需求數，請各單位確實查填；另</t>
    </r>
    <r>
      <rPr>
        <b/>
        <sz val="13"/>
        <rFont val="標楷體"/>
        <family val="4"/>
      </rPr>
      <t>本表所填報約(臨)聘僱人員須俟人事處發函核定後，始得據以納編預算</t>
    </r>
    <r>
      <rPr>
        <sz val="13"/>
        <rFont val="標楷體"/>
        <family val="4"/>
      </rPr>
      <t>。</t>
    </r>
  </si>
  <si>
    <r>
      <t>113</t>
    </r>
    <r>
      <rPr>
        <sz val="12"/>
        <rFont val="標楷體"/>
        <family val="4"/>
      </rPr>
      <t>年度經費來源（請填金額）</t>
    </r>
  </si>
  <si>
    <r>
      <t xml:space="preserve">備註
</t>
    </r>
    <r>
      <rPr>
        <sz val="12"/>
        <color indexed="10"/>
        <rFont val="標楷體"/>
        <family val="4"/>
      </rPr>
      <t>(如有較112年增減人數者應說明)</t>
    </r>
  </si>
  <si>
    <r>
      <t>113</t>
    </r>
    <r>
      <rPr>
        <u val="single"/>
        <sz val="20"/>
        <rFont val="標楷體"/>
        <family val="4"/>
      </rPr>
      <t>年度統籌科目需求表</t>
    </r>
  </si>
  <si>
    <t>111年度
決算數</t>
  </si>
  <si>
    <t>112年度
預算數</t>
  </si>
  <si>
    <t>112年度
1至4月
實支數</t>
  </si>
  <si>
    <t>111年度
決算數</t>
  </si>
  <si>
    <t>113年度
需求數</t>
  </si>
  <si>
    <t>112年度
1至4月
實支數</t>
  </si>
  <si>
    <r>
      <t>113</t>
    </r>
    <r>
      <rPr>
        <sz val="16"/>
        <color indexed="8"/>
        <rFont val="標楷體"/>
        <family val="4"/>
      </rPr>
      <t>年度人事費概算表</t>
    </r>
    <r>
      <rPr>
        <sz val="16"/>
        <color indexed="8"/>
        <rFont val="Times New Roman"/>
        <family val="1"/>
      </rPr>
      <t xml:space="preserve">    </t>
    </r>
  </si>
  <si>
    <t>單位：新臺幣千元</t>
  </si>
  <si>
    <t>單位：新臺幣千元</t>
  </si>
  <si>
    <t>單位：新臺幣元</t>
  </si>
  <si>
    <t>單位:新臺幣元</t>
  </si>
  <si>
    <t>單位：新臺幣千元</t>
  </si>
  <si>
    <t>單位:新臺幣元</t>
  </si>
  <si>
    <t>薪額
(A)</t>
  </si>
  <si>
    <t>薪額
(A)</t>
  </si>
  <si>
    <r>
      <rPr>
        <sz val="11"/>
        <color indexed="8"/>
        <rFont val="標楷體"/>
        <family val="4"/>
      </rPr>
      <t>現職員額</t>
    </r>
    <r>
      <rPr>
        <sz val="11"/>
        <color indexed="8"/>
        <rFont val="Times New Roman"/>
        <family val="1"/>
      </rPr>
      <t>22</t>
    </r>
    <r>
      <rPr>
        <sz val="11"/>
        <color indexed="8"/>
        <rFont val="標楷體"/>
        <family val="4"/>
      </rPr>
      <t>人</t>
    </r>
  </si>
  <si>
    <t>現職員額   人</t>
  </si>
  <si>
    <t>預估缺  人</t>
  </si>
  <si>
    <t>○○○-獎補助費</t>
  </si>
  <si>
    <t>○○○-業務費</t>
  </si>
  <si>
    <t>○○○-人事費</t>
  </si>
  <si>
    <t>○○-設備及投資</t>
  </si>
  <si>
    <r>
      <rPr>
        <sz val="11"/>
        <color indexed="8"/>
        <rFont val="標楷體"/>
        <family val="4"/>
      </rPr>
      <t>本一</t>
    </r>
  </si>
  <si>
    <r>
      <rPr>
        <sz val="11"/>
        <color indexed="8"/>
        <rFont val="標楷體"/>
        <family val="4"/>
      </rPr>
      <t>辦事員</t>
    </r>
  </si>
  <si>
    <r>
      <t>退休離職儲金</t>
    </r>
    <r>
      <rPr>
        <sz val="11"/>
        <color indexed="8"/>
        <rFont val="標楷體"/>
        <family val="4"/>
      </rPr>
      <t>(提撥金)</t>
    </r>
  </si>
  <si>
    <t>112年5月1日製表</t>
  </si>
  <si>
    <t>112年5月1日製表</t>
  </si>
  <si>
    <r>
      <rPr>
        <sz val="14"/>
        <color indexed="8"/>
        <rFont val="標楷體"/>
        <family val="4"/>
      </rPr>
      <t>預算內正式人員人數：</t>
    </r>
    <r>
      <rPr>
        <sz val="14"/>
        <color indexed="8"/>
        <rFont val="Times New Roman"/>
        <family val="1"/>
      </rPr>
      <t>23</t>
    </r>
    <r>
      <rPr>
        <sz val="14"/>
        <color indexed="8"/>
        <rFont val="標楷體"/>
        <family val="4"/>
      </rPr>
      <t>人</t>
    </r>
  </si>
  <si>
    <r>
      <rPr>
        <sz val="12"/>
        <color indexed="8"/>
        <rFont val="標楷體"/>
        <family val="4"/>
      </rPr>
      <t>單位：新臺幣元</t>
    </r>
  </si>
  <si>
    <r>
      <rPr>
        <sz val="11"/>
        <color indexed="8"/>
        <rFont val="標楷體"/>
        <family val="4"/>
      </rPr>
      <t>年三</t>
    </r>
  </si>
  <si>
    <r>
      <rPr>
        <sz val="11"/>
        <color indexed="8"/>
        <rFont val="標楷體"/>
        <family val="4"/>
      </rPr>
      <t>年七</t>
    </r>
  </si>
  <si>
    <r>
      <rPr>
        <sz val="11"/>
        <color indexed="8"/>
        <rFont val="標楷體"/>
        <family val="4"/>
      </rPr>
      <t>年七</t>
    </r>
  </si>
  <si>
    <r>
      <rPr>
        <sz val="11"/>
        <color indexed="8"/>
        <rFont val="標楷體"/>
        <family val="4"/>
      </rPr>
      <t>年四</t>
    </r>
  </si>
  <si>
    <r>
      <rPr>
        <sz val="11"/>
        <color indexed="8"/>
        <rFont val="標楷體"/>
        <family val="4"/>
      </rPr>
      <t>年十</t>
    </r>
  </si>
  <si>
    <r>
      <rPr>
        <sz val="11"/>
        <color indexed="8"/>
        <rFont val="標楷體"/>
        <family val="4"/>
      </rPr>
      <t>本二</t>
    </r>
  </si>
  <si>
    <r>
      <rPr>
        <sz val="11"/>
        <color indexed="8"/>
        <rFont val="標楷體"/>
        <family val="4"/>
      </rPr>
      <t>年二</t>
    </r>
  </si>
  <si>
    <r>
      <rPr>
        <sz val="11"/>
        <color indexed="8"/>
        <rFont val="標楷體"/>
        <family val="4"/>
      </rPr>
      <t>本三</t>
    </r>
  </si>
  <si>
    <r>
      <rPr>
        <sz val="11"/>
        <color indexed="8"/>
        <rFont val="標楷體"/>
        <family val="4"/>
      </rPr>
      <t>辦事員</t>
    </r>
  </si>
  <si>
    <r>
      <rPr>
        <sz val="11"/>
        <color indexed="8"/>
        <rFont val="標楷體"/>
        <family val="4"/>
      </rPr>
      <t>委任</t>
    </r>
    <r>
      <rPr>
        <sz val="11"/>
        <color indexed="8"/>
        <rFont val="Times New Roman"/>
        <family val="1"/>
      </rPr>
      <t>2</t>
    </r>
    <r>
      <rPr>
        <sz val="11"/>
        <color indexed="8"/>
        <rFont val="標楷體"/>
        <family val="4"/>
      </rPr>
      <t>職等</t>
    </r>
  </si>
  <si>
    <r>
      <t>112</t>
    </r>
    <r>
      <rPr>
        <sz val="12"/>
        <color indexed="8"/>
        <rFont val="標楷體"/>
        <family val="4"/>
      </rPr>
      <t>年</t>
    </r>
    <r>
      <rPr>
        <sz val="12"/>
        <color indexed="8"/>
        <rFont val="Times New Roman"/>
        <family val="1"/>
      </rPr>
      <t>5</t>
    </r>
    <r>
      <rPr>
        <sz val="12"/>
        <color indexed="8"/>
        <rFont val="標楷體"/>
        <family val="4"/>
      </rPr>
      <t>月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標楷體"/>
        <family val="4"/>
      </rPr>
      <t>日製表</t>
    </r>
  </si>
  <si>
    <t>年終及考績獎金</t>
  </si>
  <si>
    <t>公(勞)保費</t>
  </si>
  <si>
    <t>健保費</t>
  </si>
  <si>
    <r>
      <t>合</t>
    </r>
    <r>
      <rPr>
        <sz val="11"/>
        <color indexed="8"/>
        <rFont val="標楷體"/>
        <family val="4"/>
      </rPr>
      <t xml:space="preserve"> 計</t>
    </r>
  </si>
  <si>
    <t>不休假
加班費</t>
  </si>
  <si>
    <r>
      <rPr>
        <sz val="12"/>
        <color indexed="8"/>
        <rFont val="標楷體"/>
        <family val="4"/>
      </rPr>
      <t>機關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</rPr>
      <t>單位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標楷體"/>
        <family val="4"/>
      </rPr>
      <t>：</t>
    </r>
    <r>
      <rPr>
        <sz val="12"/>
        <color indexed="10"/>
        <rFont val="標楷體"/>
        <family val="4"/>
      </rPr>
      <t>範例</t>
    </r>
  </si>
  <si>
    <r>
      <rPr>
        <b/>
        <sz val="11"/>
        <color indexed="8"/>
        <rFont val="標楷體"/>
        <family val="4"/>
      </rPr>
      <t>共計</t>
    </r>
    <r>
      <rPr>
        <b/>
        <sz val="11"/>
        <color indexed="8"/>
        <rFont val="Times New Roman"/>
        <family val="1"/>
      </rPr>
      <t>23</t>
    </r>
    <r>
      <rPr>
        <b/>
        <sz val="11"/>
        <color indexed="8"/>
        <rFont val="標楷體"/>
        <family val="4"/>
      </rPr>
      <t>人年總需人事費合計</t>
    </r>
  </si>
  <si>
    <t>共計   人，年總需人事費合計</t>
  </si>
  <si>
    <t>112年6月6日製表</t>
  </si>
  <si>
    <t>112年6月6日製表</t>
  </si>
  <si>
    <t>勞保</t>
  </si>
  <si>
    <t>健保</t>
  </si>
  <si>
    <t>年終獎金等
(E)</t>
  </si>
  <si>
    <r>
      <t>臨時約聘僱人員：(</t>
    </r>
    <r>
      <rPr>
        <b/>
        <sz val="14"/>
        <color indexed="10"/>
        <rFont val="標楷體"/>
        <family val="4"/>
      </rPr>
      <t>預估</t>
    </r>
    <r>
      <rPr>
        <b/>
        <sz val="14"/>
        <rFont val="標楷體"/>
        <family val="4"/>
      </rPr>
      <t>薪點折合率</t>
    </r>
    <r>
      <rPr>
        <b/>
        <sz val="14"/>
        <color indexed="10"/>
        <rFont val="標楷體"/>
        <family val="4"/>
      </rPr>
      <t>134.9</t>
    </r>
    <r>
      <rPr>
        <b/>
        <sz val="14"/>
        <rFont val="標楷體"/>
        <family val="4"/>
      </rPr>
      <t>元)</t>
    </r>
  </si>
  <si>
    <t xml:space="preserve">113年度人事費概算表    </t>
  </si>
  <si>
    <r>
      <t>113</t>
    </r>
    <r>
      <rPr>
        <u val="single"/>
        <sz val="16"/>
        <rFont val="標楷體"/>
        <family val="4"/>
      </rPr>
      <t>年度約聘僱(臨時)人員酬金需求表</t>
    </r>
  </si>
  <si>
    <r>
      <t xml:space="preserve">      3.臨時單工薪資一人一年暫按</t>
    </r>
    <r>
      <rPr>
        <b/>
        <sz val="13"/>
        <color indexed="10"/>
        <rFont val="標楷體"/>
        <family val="4"/>
      </rPr>
      <t>460</t>
    </r>
    <r>
      <rPr>
        <b/>
        <sz val="14"/>
        <color indexed="10"/>
        <rFont val="標楷體"/>
        <family val="4"/>
      </rPr>
      <t>,000</t>
    </r>
    <r>
      <rPr>
        <b/>
        <sz val="13"/>
        <color indexed="10"/>
        <rFont val="標楷體"/>
        <family val="4"/>
      </rPr>
      <t>元</t>
    </r>
    <r>
      <rPr>
        <sz val="13"/>
        <rFont val="標楷體"/>
        <family val="4"/>
      </rPr>
      <t>編列</t>
    </r>
    <r>
      <rPr>
        <sz val="13"/>
        <color indexed="12"/>
        <rFont val="標楷體"/>
        <family val="4"/>
      </rPr>
      <t>，中央補助另有明確標準者從其標準</t>
    </r>
    <r>
      <rPr>
        <sz val="13"/>
        <rFont val="標楷體"/>
        <family val="4"/>
      </rPr>
      <t>。</t>
    </r>
  </si>
  <si>
    <r>
      <t>約聘僱人員：(</t>
    </r>
    <r>
      <rPr>
        <b/>
        <sz val="14"/>
        <color indexed="10"/>
        <rFont val="標楷體"/>
        <family val="4"/>
      </rPr>
      <t>預估</t>
    </r>
    <r>
      <rPr>
        <b/>
        <sz val="14"/>
        <rFont val="標楷體"/>
        <family val="4"/>
      </rPr>
      <t>薪點折合率</t>
    </r>
    <r>
      <rPr>
        <b/>
        <sz val="14"/>
        <color indexed="10"/>
        <rFont val="標楷體"/>
        <family val="4"/>
      </rPr>
      <t>134.9</t>
    </r>
    <r>
      <rPr>
        <b/>
        <sz val="14"/>
        <rFont val="標楷體"/>
        <family val="4"/>
      </rPr>
      <t>元)</t>
    </r>
  </si>
  <si>
    <r>
      <rPr>
        <sz val="12"/>
        <color indexed="10"/>
        <rFont val="標楷體"/>
        <family val="4"/>
      </rPr>
      <t>更新</t>
    </r>
    <r>
      <rPr>
        <sz val="12"/>
        <color indexed="8"/>
        <rFont val="標楷體"/>
        <family val="4"/>
      </rPr>
      <t>表二</t>
    </r>
  </si>
  <si>
    <r>
      <rPr>
        <sz val="14"/>
        <color indexed="10"/>
        <rFont val="標楷體"/>
        <family val="4"/>
      </rPr>
      <t>更新</t>
    </r>
    <r>
      <rPr>
        <sz val="14"/>
        <rFont val="標楷體"/>
        <family val="4"/>
      </rPr>
      <t>表三</t>
    </r>
  </si>
  <si>
    <r>
      <rPr>
        <sz val="14"/>
        <color indexed="10"/>
        <rFont val="標楷體"/>
        <family val="4"/>
      </rPr>
      <t>更新</t>
    </r>
    <r>
      <rPr>
        <sz val="14"/>
        <rFont val="標楷體"/>
        <family val="4"/>
      </rPr>
      <t>附件2</t>
    </r>
  </si>
  <si>
    <t>因應公教人員調薪4%所需增加經費</t>
  </si>
  <si>
    <r>
      <t>113年度約(臨)聘僱人員人事費用標準表</t>
    </r>
    <r>
      <rPr>
        <sz val="18"/>
        <color indexed="10"/>
        <rFont val="標楷體"/>
        <family val="4"/>
      </rPr>
      <t>(</t>
    </r>
    <r>
      <rPr>
        <sz val="18"/>
        <color indexed="10"/>
        <rFont val="標楷體"/>
        <family val="4"/>
      </rPr>
      <t>預估調薪4%後)</t>
    </r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</si>
</sst>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General_)"/>
    <numFmt numFmtId="178" formatCode="0.00_)"/>
    <numFmt numFmtId="179" formatCode="_-* #,##0.0_-;\-* #,##0.0_-;_-* &quot;-&quot;??_-;_-@_-"/>
    <numFmt numFmtId="180" formatCode="0.00_ "/>
    <numFmt numFmtId="181" formatCode="#,##0;[Red]#,##0"/>
    <numFmt numFmtId="182" formatCode="#,##0.00_);[Red]\(#,##0.00\)"/>
    <numFmt numFmtId="183" formatCode="#,##0_);[Red]\(#,##0\)"/>
    <numFmt numFmtId="184" formatCode="#,##0&quot; &quot;;#,##0&quot; &quot;;&quot;- &quot;;&quot; &quot;@&quot; &quot;"/>
    <numFmt numFmtId="185" formatCode="#,##0.00&quot; &quot;;&quot;(&quot;#,##0.00&quot;)&quot;;&quot;-&quot;#&quot; &quot;;&quot; &quot;@&quot; &quot;"/>
    <numFmt numFmtId="186" formatCode="#,##0&quot; &quot;;#,##0&quot; &quot;;&quot;-&quot;#&quot; &quot;;&quot; &quot;@&quot; &quot;"/>
    <numFmt numFmtId="187" formatCode="#,##0.00&quot; &quot;;#,##0.00&quot; &quot;;&quot;-&quot;#&quot; &quot;;&quot; &quot;@&quot; &quot;"/>
    <numFmt numFmtId="188" formatCode="#,##0&quot; &quot;"/>
    <numFmt numFmtId="189" formatCode="0.00_);[Red]\(0.00\)"/>
    <numFmt numFmtId="190" formatCode="#,##0.0;[Red]#,##0.0"/>
    <numFmt numFmtId="191" formatCode="#,##0.00;[Red]#,##0.00"/>
    <numFmt numFmtId="192" formatCode="#,##0_ "/>
    <numFmt numFmtId="193" formatCode="#,##0.0_ "/>
    <numFmt numFmtId="194" formatCode="0_);[Red]\(0\)"/>
  </numFmts>
  <fonts count="118">
    <font>
      <sz val="12"/>
      <name val="新細明體"/>
      <family val="1"/>
    </font>
    <font>
      <sz val="9"/>
      <name val="細明體"/>
      <family val="3"/>
    </font>
    <font>
      <sz val="12"/>
      <name val="Times New Roman"/>
      <family val="1"/>
    </font>
    <font>
      <sz val="12"/>
      <name val="標楷體"/>
      <family val="4"/>
    </font>
    <font>
      <u val="single"/>
      <sz val="18"/>
      <name val="標楷體"/>
      <family val="4"/>
    </font>
    <font>
      <u val="single"/>
      <sz val="16"/>
      <name val="標楷體"/>
      <family val="4"/>
    </font>
    <font>
      <sz val="11"/>
      <name val="標楷體"/>
      <family val="4"/>
    </font>
    <font>
      <sz val="11"/>
      <name val="Times New Roman"/>
      <family val="1"/>
    </font>
    <font>
      <sz val="14"/>
      <name val="標楷體"/>
      <family val="4"/>
    </font>
    <font>
      <b/>
      <sz val="14"/>
      <name val="標楷體"/>
      <family val="4"/>
    </font>
    <font>
      <sz val="10"/>
      <name val="MS Sans Serif"/>
      <family val="2"/>
    </font>
    <font>
      <sz val="10"/>
      <name val="Arial"/>
      <family val="2"/>
    </font>
    <font>
      <sz val="12"/>
      <name val="Courier"/>
      <family val="3"/>
    </font>
    <font>
      <b/>
      <i/>
      <sz val="16"/>
      <name val="Helv"/>
      <family val="2"/>
    </font>
    <font>
      <u val="single"/>
      <sz val="9"/>
      <color indexed="12"/>
      <name val="華康中楷體"/>
      <family val="3"/>
    </font>
    <font>
      <sz val="10"/>
      <name val="標楷體"/>
      <family val="4"/>
    </font>
    <font>
      <b/>
      <sz val="12"/>
      <name val="Times New Roman"/>
      <family val="1"/>
    </font>
    <font>
      <b/>
      <sz val="12"/>
      <name val="標楷體"/>
      <family val="4"/>
    </font>
    <font>
      <sz val="9"/>
      <name val="新細明體"/>
      <family val="1"/>
    </font>
    <font>
      <u val="single"/>
      <sz val="12"/>
      <color indexed="36"/>
      <name val="新細明體"/>
      <family val="1"/>
    </font>
    <font>
      <b/>
      <sz val="13"/>
      <name val="標楷體"/>
      <family val="4"/>
    </font>
    <font>
      <sz val="13"/>
      <name val="標楷體"/>
      <family val="4"/>
    </font>
    <font>
      <u val="single"/>
      <sz val="20"/>
      <name val="標楷體"/>
      <family val="4"/>
    </font>
    <font>
      <sz val="16"/>
      <name val="標楷體"/>
      <family val="4"/>
    </font>
    <font>
      <sz val="8"/>
      <name val="標楷體"/>
      <family val="4"/>
    </font>
    <font>
      <b/>
      <sz val="12"/>
      <name val="新細明體"/>
      <family val="1"/>
    </font>
    <font>
      <sz val="12"/>
      <color indexed="10"/>
      <name val="標楷體"/>
      <family val="4"/>
    </font>
    <font>
      <u val="single"/>
      <sz val="16"/>
      <color indexed="12"/>
      <name val="標楷體"/>
      <family val="4"/>
    </font>
    <font>
      <sz val="12"/>
      <color indexed="12"/>
      <name val="標楷體"/>
      <family val="4"/>
    </font>
    <font>
      <sz val="13"/>
      <color indexed="12"/>
      <name val="標楷體"/>
      <family val="4"/>
    </font>
    <font>
      <u val="single"/>
      <sz val="20"/>
      <color indexed="12"/>
      <name val="標楷體"/>
      <family val="4"/>
    </font>
    <font>
      <b/>
      <sz val="14"/>
      <color indexed="12"/>
      <name val="標楷體"/>
      <family val="4"/>
    </font>
    <font>
      <sz val="11"/>
      <color indexed="8"/>
      <name val="標楷體"/>
      <family val="4"/>
    </font>
    <font>
      <sz val="14"/>
      <color indexed="10"/>
      <name val="標楷體"/>
      <family val="4"/>
    </font>
    <font>
      <sz val="12"/>
      <color indexed="8"/>
      <name val="標楷體"/>
      <family val="4"/>
    </font>
    <font>
      <sz val="12"/>
      <color indexed="8"/>
      <name val="Times New Roman"/>
      <family val="1"/>
    </font>
    <font>
      <sz val="16"/>
      <color indexed="8"/>
      <name val="標楷體"/>
      <family val="4"/>
    </font>
    <font>
      <sz val="16"/>
      <color indexed="8"/>
      <name val="Times New Roman"/>
      <family val="1"/>
    </font>
    <font>
      <sz val="11"/>
      <color indexed="8"/>
      <name val="Times New Roman"/>
      <family val="1"/>
    </font>
    <font>
      <sz val="18"/>
      <color indexed="8"/>
      <name val="Times New Roman"/>
      <family val="1"/>
    </font>
    <font>
      <sz val="14"/>
      <name val="新細明體"/>
      <family val="1"/>
    </font>
    <font>
      <sz val="14"/>
      <color indexed="8"/>
      <name val="標楷體"/>
      <family val="4"/>
    </font>
    <font>
      <sz val="14"/>
      <color indexed="8"/>
      <name val="Times New Roman"/>
      <family val="1"/>
    </font>
    <font>
      <b/>
      <sz val="11"/>
      <color indexed="8"/>
      <name val="標楷體"/>
      <family val="4"/>
    </font>
    <font>
      <b/>
      <sz val="11"/>
      <color indexed="8"/>
      <name val="Times New Roman"/>
      <family val="1"/>
    </font>
    <font>
      <b/>
      <sz val="11"/>
      <name val="細明體"/>
      <family val="3"/>
    </font>
    <font>
      <b/>
      <sz val="14"/>
      <color indexed="10"/>
      <name val="標楷體"/>
      <family val="4"/>
    </font>
    <font>
      <sz val="18"/>
      <name val="標楷體"/>
      <family val="4"/>
    </font>
    <font>
      <sz val="18"/>
      <color indexed="10"/>
      <name val="標楷體"/>
      <family val="4"/>
    </font>
    <font>
      <b/>
      <sz val="13"/>
      <color indexed="10"/>
      <name val="標楷體"/>
      <family val="4"/>
    </font>
    <font>
      <b/>
      <sz val="11"/>
      <name val="Tahoma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8"/>
      <color indexed="8"/>
      <name val="標楷體"/>
      <family val="4"/>
    </font>
    <font>
      <b/>
      <sz val="12"/>
      <color indexed="8"/>
      <name val="標楷體"/>
      <family val="4"/>
    </font>
    <font>
      <b/>
      <sz val="14"/>
      <color indexed="8"/>
      <name val="標楷體"/>
      <family val="4"/>
    </font>
    <font>
      <sz val="11"/>
      <color indexed="10"/>
      <name val="標楷體"/>
      <family val="4"/>
    </font>
    <font>
      <b/>
      <sz val="20"/>
      <color indexed="8"/>
      <name val="標楷體"/>
      <family val="4"/>
    </font>
    <font>
      <sz val="10"/>
      <color indexed="8"/>
      <name val="標楷體"/>
      <family val="4"/>
    </font>
    <font>
      <b/>
      <sz val="14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000000"/>
      <name val="Times New Roman"/>
      <family val="1"/>
    </font>
    <font>
      <sz val="12"/>
      <color rgb="FF000000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6"/>
      <color rgb="FF000000"/>
      <name val="標楷體"/>
      <family val="4"/>
    </font>
    <font>
      <sz val="11"/>
      <color rgb="FF000000"/>
      <name val="標楷體"/>
      <family val="4"/>
    </font>
    <font>
      <sz val="12"/>
      <color theme="1"/>
      <name val="標楷體"/>
      <family val="4"/>
    </font>
    <font>
      <sz val="14"/>
      <color theme="1"/>
      <name val="標楷體"/>
      <family val="4"/>
    </font>
    <font>
      <sz val="14"/>
      <color rgb="FF000000"/>
      <name val="標楷體"/>
      <family val="4"/>
    </font>
    <font>
      <sz val="12"/>
      <color rgb="FF000000"/>
      <name val="標楷體"/>
      <family val="4"/>
    </font>
    <font>
      <sz val="18"/>
      <color rgb="FF000000"/>
      <name val="標楷體"/>
      <family val="4"/>
    </font>
    <font>
      <sz val="18"/>
      <color rgb="FF000000"/>
      <name val="Times New Roman"/>
      <family val="1"/>
    </font>
    <font>
      <sz val="16"/>
      <color rgb="FF000000"/>
      <name val="Times New Roman"/>
      <family val="1"/>
    </font>
    <font>
      <sz val="11"/>
      <color rgb="FF000000"/>
      <name val="Times New Roman"/>
      <family val="1"/>
    </font>
    <font>
      <b/>
      <sz val="12"/>
      <color rgb="FF000000"/>
      <name val="標楷體"/>
      <family val="4"/>
    </font>
    <font>
      <sz val="12"/>
      <color rgb="FFFF0000"/>
      <name val="標楷體"/>
      <family val="4"/>
    </font>
    <font>
      <b/>
      <sz val="14"/>
      <color theme="1"/>
      <name val="標楷體"/>
      <family val="4"/>
    </font>
    <font>
      <sz val="14"/>
      <color rgb="FF000000"/>
      <name val="Times New Roman"/>
      <family val="1"/>
    </font>
    <font>
      <b/>
      <sz val="12"/>
      <color theme="1"/>
      <name val="標楷體"/>
      <family val="4"/>
    </font>
    <font>
      <sz val="11"/>
      <color rgb="FFFF0000"/>
      <name val="標楷體"/>
      <family val="4"/>
    </font>
    <font>
      <b/>
      <sz val="20"/>
      <color theme="1"/>
      <name val="標楷體"/>
      <family val="4"/>
    </font>
    <font>
      <b/>
      <sz val="14"/>
      <color rgb="FF000000"/>
      <name val="標楷體"/>
      <family val="4"/>
    </font>
    <font>
      <sz val="10"/>
      <color rgb="FF000000"/>
      <name val="標楷體"/>
      <family val="4"/>
    </font>
    <font>
      <b/>
      <sz val="11"/>
      <color rgb="FF000000"/>
      <name val="標楷體"/>
      <family val="4"/>
    </font>
    <font>
      <sz val="12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8"/>
      <name val="新細明體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/>
      <right style="thin"/>
      <top>
        <color indexed="63"/>
      </top>
      <bottom style="thin"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>
        <color rgb="FF000000"/>
      </left>
      <right>
        <color indexed="63"/>
      </right>
      <top/>
      <bottom/>
    </border>
    <border>
      <left style="thin">
        <color rgb="FF000000"/>
      </left>
      <right>
        <color indexed="63"/>
      </right>
      <top/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/>
      <right style="thin">
        <color rgb="FF000000"/>
      </right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38" fontId="7" fillId="0" borderId="0" applyBorder="0" applyAlignment="0">
      <protection/>
    </xf>
    <xf numFmtId="187" fontId="77" fillId="0" borderId="0" applyFont="0" applyBorder="0" applyProtection="0">
      <alignment vertical="center"/>
    </xf>
    <xf numFmtId="184" fontId="77" fillId="0" borderId="0" applyFont="0" applyBorder="0" applyProtection="0">
      <alignment vertical="center"/>
    </xf>
    <xf numFmtId="177" fontId="12" fillId="20" borderId="1" applyNumberFormat="0" applyFont="0" applyFill="0" applyBorder="0">
      <alignment horizontal="center" vertical="center"/>
      <protection/>
    </xf>
    <xf numFmtId="178" fontId="13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75" fillId="0" borderId="0">
      <alignment vertical="center"/>
      <protection/>
    </xf>
    <xf numFmtId="0" fontId="78" fillId="0" borderId="0" applyNumberFormat="0" applyBorder="0" applyProtection="0">
      <alignment vertical="center"/>
    </xf>
    <xf numFmtId="0" fontId="0" fillId="0" borderId="0">
      <alignment/>
      <protection/>
    </xf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77" fillId="0" borderId="0" applyFont="0" applyBorder="0" applyProtection="0">
      <alignment vertical="center"/>
    </xf>
    <xf numFmtId="0" fontId="19" fillId="0" borderId="0" applyNumberFormat="0" applyFill="0" applyBorder="0" applyAlignment="0" applyProtection="0"/>
    <xf numFmtId="0" fontId="79" fillId="21" borderId="0" applyNumberFormat="0" applyBorder="0" applyAlignment="0" applyProtection="0"/>
    <xf numFmtId="0" fontId="80" fillId="0" borderId="2" applyNumberFormat="0" applyFill="0" applyAlignment="0" applyProtection="0"/>
    <xf numFmtId="0" fontId="81" fillId="22" borderId="0" applyNumberFormat="0" applyBorder="0" applyAlignment="0" applyProtection="0"/>
    <xf numFmtId="9" fontId="0" fillId="0" borderId="0" applyFont="0" applyFill="0" applyBorder="0" applyAlignment="0" applyProtection="0"/>
    <xf numFmtId="0" fontId="82" fillId="23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83" fillId="0" borderId="4" applyNumberFormat="0" applyFill="0" applyAlignment="0" applyProtection="0"/>
    <xf numFmtId="0" fontId="0" fillId="24" borderId="5" applyNumberFormat="0" applyFont="0" applyAlignment="0" applyProtection="0"/>
    <xf numFmtId="0" fontId="1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76" fillId="25" borderId="0" applyNumberFormat="0" applyBorder="0" applyAlignment="0" applyProtection="0"/>
    <xf numFmtId="0" fontId="76" fillId="26" borderId="0" applyNumberFormat="0" applyBorder="0" applyAlignment="0" applyProtection="0"/>
    <xf numFmtId="0" fontId="76" fillId="27" borderId="0" applyNumberFormat="0" applyBorder="0" applyAlignment="0" applyProtection="0"/>
    <xf numFmtId="0" fontId="76" fillId="28" borderId="0" applyNumberFormat="0" applyBorder="0" applyAlignment="0" applyProtection="0"/>
    <xf numFmtId="0" fontId="76" fillId="29" borderId="0" applyNumberFormat="0" applyBorder="0" applyAlignment="0" applyProtection="0"/>
    <xf numFmtId="0" fontId="76" fillId="30" borderId="0" applyNumberFormat="0" applyBorder="0" applyAlignment="0" applyProtection="0"/>
    <xf numFmtId="0" fontId="85" fillId="0" borderId="0" applyNumberFormat="0" applyFill="0" applyBorder="0" applyAlignment="0" applyProtection="0"/>
    <xf numFmtId="0" fontId="86" fillId="0" borderId="6" applyNumberFormat="0" applyFill="0" applyAlignment="0" applyProtection="0"/>
    <xf numFmtId="0" fontId="87" fillId="0" borderId="7" applyNumberFormat="0" applyFill="0" applyAlignment="0" applyProtection="0"/>
    <xf numFmtId="0" fontId="88" fillId="0" borderId="8" applyNumberFormat="0" applyFill="0" applyAlignment="0" applyProtection="0"/>
    <xf numFmtId="0" fontId="88" fillId="0" borderId="0" applyNumberFormat="0" applyFill="0" applyBorder="0" applyAlignment="0" applyProtection="0"/>
    <xf numFmtId="0" fontId="89" fillId="31" borderId="3" applyNumberFormat="0" applyAlignment="0" applyProtection="0"/>
    <xf numFmtId="0" fontId="90" fillId="23" borderId="9" applyNumberFormat="0" applyAlignment="0" applyProtection="0"/>
    <xf numFmtId="0" fontId="91" fillId="32" borderId="10" applyNumberFormat="0" applyAlignment="0" applyProtection="0"/>
    <xf numFmtId="0" fontId="92" fillId="33" borderId="0" applyNumberFormat="0" applyBorder="0" applyAlignment="0" applyProtection="0"/>
    <xf numFmtId="0" fontId="93" fillId="0" borderId="0" applyNumberFormat="0" applyFill="0" applyBorder="0" applyAlignment="0" applyProtection="0"/>
  </cellStyleXfs>
  <cellXfs count="354">
    <xf numFmtId="0" fontId="0" fillId="0" borderId="0" xfId="0" applyAlignment="1">
      <alignment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Continuous" vertical="center"/>
    </xf>
    <xf numFmtId="0" fontId="8" fillId="0" borderId="0" xfId="0" applyFont="1" applyAlignment="1">
      <alignment/>
    </xf>
    <xf numFmtId="0" fontId="3" fillId="0" borderId="0" xfId="43" applyFont="1">
      <alignment/>
      <protection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distributed" vertic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left"/>
    </xf>
    <xf numFmtId="0" fontId="21" fillId="0" borderId="0" xfId="43" applyFont="1" applyBorder="1" applyAlignment="1">
      <alignment horizontal="left" vertical="center"/>
      <protection/>
    </xf>
    <xf numFmtId="0" fontId="21" fillId="0" borderId="0" xfId="43" applyFont="1" applyBorder="1" applyAlignment="1">
      <alignment vertical="center"/>
      <protection/>
    </xf>
    <xf numFmtId="0" fontId="21" fillId="0" borderId="0" xfId="43" applyFont="1">
      <alignment/>
      <protection/>
    </xf>
    <xf numFmtId="0" fontId="21" fillId="0" borderId="0" xfId="43" applyFont="1" applyBorder="1" applyAlignment="1">
      <alignment horizontal="right" vertical="center"/>
      <protection/>
    </xf>
    <xf numFmtId="0" fontId="21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distributed" vertical="center" wrapText="1"/>
    </xf>
    <xf numFmtId="181" fontId="24" fillId="0" borderId="0" xfId="0" applyNumberFormat="1" applyFont="1" applyFill="1" applyBorder="1" applyAlignment="1">
      <alignment/>
    </xf>
    <xf numFmtId="181" fontId="24" fillId="0" borderId="0" xfId="0" applyNumberFormat="1" applyFont="1" applyFill="1" applyAlignment="1">
      <alignment/>
    </xf>
    <xf numFmtId="181" fontId="15" fillId="0" borderId="0" xfId="0" applyNumberFormat="1" applyFont="1" applyFill="1" applyAlignment="1">
      <alignment/>
    </xf>
    <xf numFmtId="0" fontId="20" fillId="0" borderId="0" xfId="0" applyFont="1" applyBorder="1" applyAlignment="1">
      <alignment horizontal="left"/>
    </xf>
    <xf numFmtId="0" fontId="3" fillId="0" borderId="11" xfId="0" applyFont="1" applyBorder="1" applyAlignment="1">
      <alignment horizontal="distributed" vertical="center" wrapText="1"/>
    </xf>
    <xf numFmtId="182" fontId="0" fillId="0" borderId="0" xfId="0" applyNumberFormat="1" applyAlignment="1">
      <alignment/>
    </xf>
    <xf numFmtId="182" fontId="24" fillId="0" borderId="0" xfId="0" applyNumberFormat="1" applyFont="1" applyFill="1" applyBorder="1" applyAlignment="1">
      <alignment/>
    </xf>
    <xf numFmtId="182" fontId="24" fillId="0" borderId="0" xfId="0" applyNumberFormat="1" applyFont="1" applyFill="1" applyAlignment="1">
      <alignment/>
    </xf>
    <xf numFmtId="182" fontId="15" fillId="0" borderId="0" xfId="0" applyNumberFormat="1" applyFont="1" applyFill="1" applyAlignment="1">
      <alignment/>
    </xf>
    <xf numFmtId="183" fontId="0" fillId="0" borderId="0" xfId="0" applyNumberFormat="1" applyFont="1" applyAlignment="1">
      <alignment/>
    </xf>
    <xf numFmtId="0" fontId="94" fillId="0" borderId="0" xfId="41" applyFont="1" applyFill="1" applyAlignment="1">
      <alignment vertical="center"/>
    </xf>
    <xf numFmtId="0" fontId="95" fillId="0" borderId="12" xfId="41" applyFont="1" applyFill="1" applyBorder="1" applyAlignment="1">
      <alignment horizontal="center" vertical="center"/>
    </xf>
    <xf numFmtId="184" fontId="95" fillId="0" borderId="12" xfId="35" applyFont="1" applyFill="1" applyBorder="1" applyAlignment="1">
      <alignment horizontal="center" vertical="center"/>
    </xf>
    <xf numFmtId="0" fontId="95" fillId="0" borderId="13" xfId="41" applyFont="1" applyFill="1" applyBorder="1" applyAlignment="1">
      <alignment vertical="center"/>
    </xf>
    <xf numFmtId="186" fontId="95" fillId="0" borderId="12" xfId="46" applyNumberFormat="1" applyFont="1" applyFill="1" applyBorder="1" applyAlignment="1">
      <alignment horizontal="center" vertical="center"/>
    </xf>
    <xf numFmtId="0" fontId="95" fillId="0" borderId="12" xfId="41" applyFont="1" applyFill="1" applyBorder="1" applyAlignment="1">
      <alignment vertical="center"/>
    </xf>
    <xf numFmtId="0" fontId="95" fillId="0" borderId="13" xfId="41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96" fillId="0" borderId="0" xfId="0" applyFont="1" applyAlignment="1">
      <alignment/>
    </xf>
    <xf numFmtId="0" fontId="97" fillId="0" borderId="0" xfId="0" applyFont="1" applyAlignment="1">
      <alignment vertical="center"/>
    </xf>
    <xf numFmtId="0" fontId="96" fillId="0" borderId="0" xfId="0" applyFont="1" applyAlignment="1">
      <alignment vertical="center" wrapText="1"/>
    </xf>
    <xf numFmtId="0" fontId="96" fillId="0" borderId="0" xfId="0" applyFont="1" applyAlignment="1">
      <alignment vertical="center"/>
    </xf>
    <xf numFmtId="0" fontId="96" fillId="0" borderId="1" xfId="0" applyFont="1" applyBorder="1" applyAlignment="1">
      <alignment/>
    </xf>
    <xf numFmtId="0" fontId="97" fillId="0" borderId="0" xfId="0" applyFont="1" applyAlignment="1">
      <alignment vertical="center" wrapText="1"/>
    </xf>
    <xf numFmtId="0" fontId="97" fillId="0" borderId="1" xfId="0" applyFont="1" applyBorder="1" applyAlignment="1">
      <alignment horizontal="center" vertical="center" wrapText="1"/>
    </xf>
    <xf numFmtId="0" fontId="98" fillId="0" borderId="0" xfId="41" applyFont="1" applyFill="1" applyAlignment="1">
      <alignment vertical="center"/>
    </xf>
    <xf numFmtId="181" fontId="8" fillId="11" borderId="1" xfId="0" applyNumberFormat="1" applyFont="1" applyFill="1" applyBorder="1" applyAlignment="1">
      <alignment horizontal="center" vertical="center" wrapText="1"/>
    </xf>
    <xf numFmtId="181" fontId="8" fillId="11" borderId="1" xfId="0" applyNumberFormat="1" applyFont="1" applyFill="1" applyBorder="1" applyAlignment="1" applyProtection="1">
      <alignment horizontal="right" vertical="center"/>
      <protection/>
    </xf>
    <xf numFmtId="181" fontId="8" fillId="11" borderId="1" xfId="0" applyNumberFormat="1" applyFont="1" applyFill="1" applyBorder="1" applyAlignment="1">
      <alignment horizontal="right" vertical="center"/>
    </xf>
    <xf numFmtId="183" fontId="31" fillId="11" borderId="1" xfId="0" applyNumberFormat="1" applyFont="1" applyFill="1" applyBorder="1" applyAlignment="1">
      <alignment horizontal="right" vertical="center"/>
    </xf>
    <xf numFmtId="182" fontId="15" fillId="11" borderId="0" xfId="0" applyNumberFormat="1" applyFont="1" applyFill="1" applyAlignment="1">
      <alignment/>
    </xf>
    <xf numFmtId="181" fontId="15" fillId="11" borderId="0" xfId="0" applyNumberFormat="1" applyFont="1" applyFill="1" applyAlignment="1">
      <alignment/>
    </xf>
    <xf numFmtId="181" fontId="8" fillId="11" borderId="11" xfId="0" applyNumberFormat="1" applyFont="1" applyFill="1" applyBorder="1" applyAlignment="1">
      <alignment horizontal="center" vertical="center" wrapText="1"/>
    </xf>
    <xf numFmtId="0" fontId="99" fillId="0" borderId="15" xfId="41" applyFont="1" applyFill="1" applyBorder="1" applyAlignment="1">
      <alignment horizontal="center" vertical="center"/>
    </xf>
    <xf numFmtId="0" fontId="95" fillId="0" borderId="16" xfId="41" applyFont="1" applyFill="1" applyBorder="1" applyAlignment="1">
      <alignment horizontal="center" vertical="center"/>
    </xf>
    <xf numFmtId="184" fontId="95" fillId="0" borderId="16" xfId="35" applyFont="1" applyFill="1" applyBorder="1" applyAlignment="1">
      <alignment horizontal="center" vertical="center"/>
    </xf>
    <xf numFmtId="0" fontId="99" fillId="0" borderId="0" xfId="41" applyFont="1" applyFill="1" applyAlignment="1">
      <alignment vertical="center"/>
    </xf>
    <xf numFmtId="0" fontId="3" fillId="0" borderId="0" xfId="0" applyFont="1" applyAlignment="1">
      <alignment vertical="center"/>
    </xf>
    <xf numFmtId="0" fontId="99" fillId="0" borderId="15" xfId="41" applyFont="1" applyFill="1" applyBorder="1" applyAlignment="1">
      <alignment vertical="center"/>
    </xf>
    <xf numFmtId="0" fontId="23" fillId="0" borderId="0" xfId="0" applyFont="1" applyAlignment="1">
      <alignment horizontal="left"/>
    </xf>
    <xf numFmtId="0" fontId="100" fillId="0" borderId="0" xfId="41" applyFont="1" applyFill="1" applyAlignment="1">
      <alignment vertical="center"/>
    </xf>
    <xf numFmtId="0" fontId="95" fillId="0" borderId="0" xfId="41" applyFont="1" applyFill="1" applyAlignment="1">
      <alignment vertical="center"/>
    </xf>
    <xf numFmtId="184" fontId="95" fillId="0" borderId="13" xfId="35" applyFont="1" applyFill="1" applyBorder="1" applyAlignment="1">
      <alignment vertical="center"/>
    </xf>
    <xf numFmtId="184" fontId="95" fillId="0" borderId="12" xfId="35" applyFont="1" applyFill="1" applyBorder="1" applyAlignment="1">
      <alignment vertical="center"/>
    </xf>
    <xf numFmtId="184" fontId="99" fillId="0" borderId="12" xfId="0" applyNumberFormat="1" applyFont="1" applyFill="1" applyBorder="1" applyAlignment="1">
      <alignment vertical="center"/>
    </xf>
    <xf numFmtId="184" fontId="95" fillId="0" borderId="17" xfId="35" applyFont="1" applyFill="1" applyBorder="1" applyAlignment="1">
      <alignment vertical="center"/>
    </xf>
    <xf numFmtId="0" fontId="95" fillId="34" borderId="0" xfId="41" applyFont="1" applyFill="1" applyAlignment="1">
      <alignment vertical="center"/>
    </xf>
    <xf numFmtId="0" fontId="95" fillId="0" borderId="0" xfId="41" applyFont="1" applyFill="1" applyAlignment="1">
      <alignment horizontal="center" vertical="center"/>
    </xf>
    <xf numFmtId="184" fontId="95" fillId="0" borderId="0" xfId="35" applyFont="1" applyFill="1" applyAlignment="1">
      <alignment vertical="center"/>
    </xf>
    <xf numFmtId="0" fontId="77" fillId="0" borderId="0" xfId="41" applyFont="1" applyFill="1" applyAlignment="1">
      <alignment vertical="center"/>
    </xf>
    <xf numFmtId="0" fontId="101" fillId="0" borderId="0" xfId="41" applyFont="1" applyFill="1" applyAlignment="1">
      <alignment vertical="center"/>
    </xf>
    <xf numFmtId="0" fontId="102" fillId="0" borderId="0" xfId="41" applyFont="1" applyFill="1" applyAlignment="1">
      <alignment vertical="center"/>
    </xf>
    <xf numFmtId="0" fontId="103" fillId="0" borderId="0" xfId="41" applyFont="1" applyFill="1" applyAlignment="1">
      <alignment vertical="center"/>
    </xf>
    <xf numFmtId="0" fontId="103" fillId="0" borderId="13" xfId="41" applyFont="1" applyFill="1" applyBorder="1" applyAlignment="1">
      <alignment horizontal="center" vertical="center"/>
    </xf>
    <xf numFmtId="184" fontId="103" fillId="0" borderId="13" xfId="35" applyFont="1" applyFill="1" applyBorder="1" applyAlignment="1">
      <alignment vertical="center"/>
    </xf>
    <xf numFmtId="184" fontId="103" fillId="0" borderId="12" xfId="35" applyFont="1" applyFill="1" applyBorder="1" applyAlignment="1">
      <alignment vertical="center"/>
    </xf>
    <xf numFmtId="0" fontId="103" fillId="0" borderId="12" xfId="41" applyFont="1" applyFill="1" applyBorder="1" applyAlignment="1">
      <alignment horizontal="center" vertical="center"/>
    </xf>
    <xf numFmtId="184" fontId="103" fillId="0" borderId="0" xfId="35" applyFont="1" applyFill="1" applyAlignment="1">
      <alignment vertical="center"/>
    </xf>
    <xf numFmtId="3" fontId="94" fillId="0" borderId="0" xfId="41" applyNumberFormat="1" applyFont="1" applyFill="1" applyAlignment="1">
      <alignment vertical="center"/>
    </xf>
    <xf numFmtId="3" fontId="95" fillId="0" borderId="13" xfId="35" applyNumberFormat="1" applyFont="1" applyFill="1" applyBorder="1" applyAlignment="1">
      <alignment vertical="center"/>
    </xf>
    <xf numFmtId="3" fontId="99" fillId="0" borderId="12" xfId="34" applyNumberFormat="1" applyFont="1" applyFill="1" applyBorder="1" applyAlignment="1">
      <alignment vertical="center"/>
    </xf>
    <xf numFmtId="3" fontId="95" fillId="0" borderId="13" xfId="34" applyNumberFormat="1" applyFont="1" applyFill="1" applyBorder="1" applyAlignment="1">
      <alignment vertical="center"/>
    </xf>
    <xf numFmtId="3" fontId="95" fillId="0" borderId="0" xfId="35" applyNumberFormat="1" applyFont="1" applyFill="1" applyAlignment="1">
      <alignment vertical="center"/>
    </xf>
    <xf numFmtId="0" fontId="17" fillId="0" borderId="0" xfId="0" applyFont="1" applyAlignment="1">
      <alignment vertical="center"/>
    </xf>
    <xf numFmtId="0" fontId="104" fillId="0" borderId="0" xfId="41" applyFont="1" applyFill="1" applyAlignment="1">
      <alignment vertical="center"/>
    </xf>
    <xf numFmtId="0" fontId="96" fillId="0" borderId="0" xfId="0" applyFont="1" applyFill="1" applyAlignment="1">
      <alignment vertical="center" wrapText="1"/>
    </xf>
    <xf numFmtId="0" fontId="95" fillId="35" borderId="16" xfId="41" applyFont="1" applyFill="1" applyBorder="1" applyAlignment="1">
      <alignment horizontal="center" vertical="center"/>
    </xf>
    <xf numFmtId="184" fontId="95" fillId="35" borderId="16" xfId="35" applyFont="1" applyFill="1" applyBorder="1" applyAlignment="1">
      <alignment vertical="center"/>
    </xf>
    <xf numFmtId="184" fontId="95" fillId="36" borderId="18" xfId="35" applyFont="1" applyFill="1" applyBorder="1" applyAlignment="1">
      <alignment vertical="center"/>
    </xf>
    <xf numFmtId="184" fontId="95" fillId="36" borderId="16" xfId="35" applyFont="1" applyFill="1" applyBorder="1" applyAlignment="1">
      <alignment vertical="center"/>
    </xf>
    <xf numFmtId="0" fontId="105" fillId="0" borderId="0" xfId="0" applyFont="1" applyFill="1" applyAlignment="1">
      <alignment vertical="center" wrapText="1"/>
    </xf>
    <xf numFmtId="0" fontId="3" fillId="5" borderId="1" xfId="0" applyFont="1" applyFill="1" applyBorder="1" applyAlignment="1">
      <alignment horizontal="distributed" vertical="center"/>
    </xf>
    <xf numFmtId="0" fontId="2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84" fontId="95" fillId="0" borderId="19" xfId="35" applyFont="1" applyFill="1" applyBorder="1" applyAlignment="1">
      <alignment vertical="center"/>
    </xf>
    <xf numFmtId="0" fontId="95" fillId="35" borderId="17" xfId="41" applyFont="1" applyFill="1" applyBorder="1" applyAlignment="1">
      <alignment horizontal="center" vertical="center"/>
    </xf>
    <xf numFmtId="184" fontId="95" fillId="35" borderId="17" xfId="35" applyFont="1" applyFill="1" applyBorder="1" applyAlignment="1">
      <alignment vertical="center"/>
    </xf>
    <xf numFmtId="176" fontId="23" fillId="0" borderId="0" xfId="44" applyNumberFormat="1" applyFont="1" applyBorder="1" applyAlignment="1">
      <alignment vertical="center"/>
    </xf>
    <xf numFmtId="0" fontId="0" fillId="0" borderId="0" xfId="0" applyFont="1" applyAlignment="1">
      <alignment/>
    </xf>
    <xf numFmtId="0" fontId="103" fillId="0" borderId="13" xfId="41" applyFont="1" applyFill="1" applyBorder="1" applyAlignment="1">
      <alignment vertical="center"/>
    </xf>
    <xf numFmtId="3" fontId="103" fillId="0" borderId="13" xfId="34" applyNumberFormat="1" applyFont="1" applyFill="1" applyBorder="1" applyAlignment="1">
      <alignment vertical="center"/>
    </xf>
    <xf numFmtId="0" fontId="103" fillId="0" borderId="12" xfId="41" applyFont="1" applyFill="1" applyBorder="1" applyAlignment="1">
      <alignment vertical="center"/>
    </xf>
    <xf numFmtId="3" fontId="102" fillId="0" borderId="0" xfId="41" applyNumberFormat="1" applyFont="1" applyFill="1" applyAlignment="1">
      <alignment vertical="center"/>
    </xf>
    <xf numFmtId="3" fontId="103" fillId="0" borderId="13" xfId="35" applyNumberFormat="1" applyFont="1" applyFill="1" applyBorder="1" applyAlignment="1">
      <alignment vertical="center"/>
    </xf>
    <xf numFmtId="186" fontId="103" fillId="0" borderId="12" xfId="46" applyNumberFormat="1" applyFont="1" applyFill="1" applyBorder="1" applyAlignment="1">
      <alignment horizontal="center" vertical="center"/>
    </xf>
    <xf numFmtId="184" fontId="103" fillId="0" borderId="17" xfId="35" applyFont="1" applyFill="1" applyBorder="1" applyAlignment="1">
      <alignment vertical="center"/>
    </xf>
    <xf numFmtId="0" fontId="38" fillId="0" borderId="12" xfId="41" applyFont="1" applyFill="1" applyBorder="1" applyAlignment="1">
      <alignment vertical="center"/>
    </xf>
    <xf numFmtId="3" fontId="103" fillId="0" borderId="0" xfId="35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03" fillId="5" borderId="16" xfId="41" applyFont="1" applyFill="1" applyBorder="1" applyAlignment="1">
      <alignment horizontal="center" vertical="center"/>
    </xf>
    <xf numFmtId="184" fontId="103" fillId="5" borderId="16" xfId="35" applyFont="1" applyFill="1" applyBorder="1" applyAlignment="1">
      <alignment vertical="center"/>
    </xf>
    <xf numFmtId="184" fontId="103" fillId="9" borderId="18" xfId="35" applyFont="1" applyFill="1" applyBorder="1" applyAlignment="1">
      <alignment vertical="center"/>
    </xf>
    <xf numFmtId="184" fontId="103" fillId="9" borderId="16" xfId="35" applyFont="1" applyFill="1" applyBorder="1" applyAlignment="1">
      <alignment vertical="center"/>
    </xf>
    <xf numFmtId="184" fontId="103" fillId="0" borderId="12" xfId="0" applyNumberFormat="1" applyFont="1" applyFill="1" applyBorder="1" applyAlignment="1">
      <alignment vertical="center"/>
    </xf>
    <xf numFmtId="3" fontId="103" fillId="0" borderId="12" xfId="34" applyNumberFormat="1" applyFont="1" applyFill="1" applyBorder="1" applyAlignment="1">
      <alignment vertical="center"/>
    </xf>
    <xf numFmtId="0" fontId="9" fillId="9" borderId="1" xfId="0" applyFont="1" applyFill="1" applyBorder="1" applyAlignment="1">
      <alignment vertical="center"/>
    </xf>
    <xf numFmtId="0" fontId="3" fillId="9" borderId="20" xfId="0" applyFont="1" applyFill="1" applyBorder="1" applyAlignment="1">
      <alignment vertical="center"/>
    </xf>
    <xf numFmtId="0" fontId="17" fillId="9" borderId="1" xfId="0" applyFont="1" applyFill="1" applyBorder="1" applyAlignment="1">
      <alignment vertical="center"/>
    </xf>
    <xf numFmtId="0" fontId="17" fillId="9" borderId="20" xfId="0" applyFont="1" applyFill="1" applyBorder="1" applyAlignment="1">
      <alignment vertical="center"/>
    </xf>
    <xf numFmtId="0" fontId="3" fillId="9" borderId="1" xfId="0" applyFont="1" applyFill="1" applyBorder="1" applyAlignment="1">
      <alignment vertical="center"/>
    </xf>
    <xf numFmtId="0" fontId="3" fillId="5" borderId="1" xfId="0" applyFont="1" applyFill="1" applyBorder="1" applyAlignment="1">
      <alignment vertical="center" shrinkToFit="1"/>
    </xf>
    <xf numFmtId="0" fontId="3" fillId="5" borderId="20" xfId="0" applyFont="1" applyFill="1" applyBorder="1" applyAlignment="1">
      <alignment vertical="center"/>
    </xf>
    <xf numFmtId="0" fontId="3" fillId="5" borderId="1" xfId="0" applyFont="1" applyFill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5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17" fillId="0" borderId="14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0" fontId="21" fillId="0" borderId="0" xfId="43" applyFont="1" applyAlignment="1">
      <alignment horizontal="right" vertical="center"/>
      <protection/>
    </xf>
    <xf numFmtId="0" fontId="96" fillId="0" borderId="1" xfId="0" applyFont="1" applyBorder="1" applyAlignment="1">
      <alignment horizontal="center" vertical="center" wrapText="1"/>
    </xf>
    <xf numFmtId="0" fontId="96" fillId="0" borderId="22" xfId="0" applyFont="1" applyBorder="1" applyAlignment="1">
      <alignment horizontal="center" vertical="center" wrapText="1"/>
    </xf>
    <xf numFmtId="0" fontId="96" fillId="0" borderId="11" xfId="0" applyFont="1" applyBorder="1" applyAlignment="1">
      <alignment horizontal="center" vertical="center" wrapText="1"/>
    </xf>
    <xf numFmtId="192" fontId="96" fillId="0" borderId="1" xfId="0" applyNumberFormat="1" applyFont="1" applyBorder="1" applyAlignment="1">
      <alignment horizontal="right" vertical="center"/>
    </xf>
    <xf numFmtId="183" fontId="8" fillId="0" borderId="1" xfId="0" applyNumberFormat="1" applyFont="1" applyBorder="1" applyAlignment="1">
      <alignment vertical="center"/>
    </xf>
    <xf numFmtId="183" fontId="8" fillId="0" borderId="1" xfId="0" applyNumberFormat="1" applyFont="1" applyBorder="1" applyAlignment="1">
      <alignment horizontal="right" vertical="center"/>
    </xf>
    <xf numFmtId="183" fontId="3" fillId="0" borderId="1" xfId="0" applyNumberFormat="1" applyFont="1" applyFill="1" applyBorder="1" applyAlignment="1">
      <alignment vertical="center"/>
    </xf>
    <xf numFmtId="183" fontId="3" fillId="0" borderId="1" xfId="0" applyNumberFormat="1" applyFont="1" applyBorder="1" applyAlignment="1">
      <alignment vertical="center"/>
    </xf>
    <xf numFmtId="183" fontId="17" fillId="0" borderId="1" xfId="0" applyNumberFormat="1" applyFont="1" applyBorder="1" applyAlignment="1">
      <alignment horizontal="right" vertical="center"/>
    </xf>
    <xf numFmtId="183" fontId="17" fillId="0" borderId="1" xfId="0" applyNumberFormat="1" applyFont="1" applyFill="1" applyBorder="1" applyAlignment="1">
      <alignment horizontal="right" vertical="center"/>
    </xf>
    <xf numFmtId="183" fontId="3" fillId="0" borderId="1" xfId="0" applyNumberFormat="1" applyFont="1" applyFill="1" applyBorder="1" applyAlignment="1">
      <alignment horizontal="right" vertical="center"/>
    </xf>
    <xf numFmtId="183" fontId="3" fillId="0" borderId="1" xfId="0" applyNumberFormat="1" applyFont="1" applyBorder="1" applyAlignment="1">
      <alignment horizontal="right" vertical="center"/>
    </xf>
    <xf numFmtId="0" fontId="106" fillId="0" borderId="0" xfId="0" applyFont="1" applyAlignment="1">
      <alignment vertical="center"/>
    </xf>
    <xf numFmtId="181" fontId="8" fillId="0" borderId="23" xfId="39" applyNumberFormat="1" applyFont="1" applyFill="1" applyBorder="1" applyAlignment="1">
      <alignment horizontal="center" vertical="center" wrapText="1"/>
      <protection/>
    </xf>
    <xf numFmtId="0" fontId="8" fillId="0" borderId="23" xfId="39" applyFont="1" applyFill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183" fontId="3" fillId="0" borderId="11" xfId="0" applyNumberFormat="1" applyFont="1" applyBorder="1" applyAlignment="1">
      <alignment horizontal="right" vertical="center" wrapText="1"/>
    </xf>
    <xf numFmtId="183" fontId="3" fillId="5" borderId="1" xfId="0" applyNumberFormat="1" applyFont="1" applyFill="1" applyBorder="1" applyAlignment="1">
      <alignment horizontal="right" vertical="center"/>
    </xf>
    <xf numFmtId="183" fontId="3" fillId="0" borderId="1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centerContinuous"/>
    </xf>
    <xf numFmtId="0" fontId="3" fillId="0" borderId="24" xfId="0" applyFont="1" applyBorder="1" applyAlignment="1">
      <alignment horizontal="distributed" vertical="center" wrapText="1"/>
    </xf>
    <xf numFmtId="0" fontId="3" fillId="0" borderId="0" xfId="0" applyFont="1" applyBorder="1" applyAlignment="1">
      <alignment horizontal="distributed" vertical="center" wrapText="1"/>
    </xf>
    <xf numFmtId="183" fontId="3" fillId="0" borderId="1" xfId="44" applyNumberFormat="1" applyFont="1" applyBorder="1" applyAlignment="1">
      <alignment horizontal="right"/>
    </xf>
    <xf numFmtId="183" fontId="3" fillId="0" borderId="24" xfId="44" applyNumberFormat="1" applyFont="1" applyBorder="1" applyAlignment="1">
      <alignment horizontal="right"/>
    </xf>
    <xf numFmtId="183" fontId="3" fillId="0" borderId="11" xfId="44" applyNumberFormat="1" applyFont="1" applyBorder="1" applyAlignment="1">
      <alignment horizontal="right"/>
    </xf>
    <xf numFmtId="183" fontId="3" fillId="0" borderId="25" xfId="44" applyNumberFormat="1" applyFont="1" applyBorder="1" applyAlignment="1">
      <alignment horizontal="right"/>
    </xf>
    <xf numFmtId="183" fontId="3" fillId="0" borderId="23" xfId="44" applyNumberFormat="1" applyFont="1" applyBorder="1" applyAlignment="1">
      <alignment horizontal="right"/>
    </xf>
    <xf numFmtId="192" fontId="3" fillId="0" borderId="0" xfId="44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176" fontId="3" fillId="0" borderId="0" xfId="44" applyNumberFormat="1" applyFont="1" applyBorder="1" applyAlignment="1">
      <alignment/>
    </xf>
    <xf numFmtId="183" fontId="3" fillId="5" borderId="11" xfId="44" applyNumberFormat="1" applyFont="1" applyFill="1" applyBorder="1" applyAlignment="1">
      <alignment horizontal="right"/>
    </xf>
    <xf numFmtId="183" fontId="3" fillId="5" borderId="1" xfId="44" applyNumberFormat="1" applyFont="1" applyFill="1" applyBorder="1" applyAlignment="1">
      <alignment horizontal="right"/>
    </xf>
    <xf numFmtId="0" fontId="23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176" fontId="3" fillId="0" borderId="0" xfId="44" applyNumberFormat="1" applyFont="1" applyBorder="1" applyAlignment="1">
      <alignment horizontal="left"/>
    </xf>
    <xf numFmtId="176" fontId="3" fillId="0" borderId="0" xfId="44" applyNumberFormat="1" applyFont="1" applyBorder="1" applyAlignment="1">
      <alignment horizontal="left" vertical="center"/>
    </xf>
    <xf numFmtId="0" fontId="23" fillId="0" borderId="0" xfId="0" applyFont="1" applyAlignment="1">
      <alignment/>
    </xf>
    <xf numFmtId="183" fontId="3" fillId="5" borderId="24" xfId="44" applyNumberFormat="1" applyFont="1" applyFill="1" applyBorder="1" applyAlignment="1">
      <alignment horizontal="right" vertical="center"/>
    </xf>
    <xf numFmtId="183" fontId="3" fillId="5" borderId="11" xfId="44" applyNumberFormat="1" applyFont="1" applyFill="1" applyBorder="1" applyAlignment="1">
      <alignment horizontal="right" vertical="center"/>
    </xf>
    <xf numFmtId="183" fontId="3" fillId="5" borderId="1" xfId="44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96" fillId="0" borderId="1" xfId="0" applyFont="1" applyBorder="1" applyAlignment="1">
      <alignment vertical="center"/>
    </xf>
    <xf numFmtId="182" fontId="15" fillId="37" borderId="0" xfId="0" applyNumberFormat="1" applyFont="1" applyFill="1" applyAlignment="1">
      <alignment/>
    </xf>
    <xf numFmtId="181" fontId="15" fillId="37" borderId="0" xfId="0" applyNumberFormat="1" applyFont="1" applyFill="1" applyAlignment="1">
      <alignment/>
    </xf>
    <xf numFmtId="0" fontId="39" fillId="0" borderId="0" xfId="41" applyFont="1" applyFill="1" applyAlignment="1">
      <alignment vertical="center"/>
    </xf>
    <xf numFmtId="184" fontId="103" fillId="5" borderId="12" xfId="35" applyFont="1" applyFill="1" applyBorder="1" applyAlignment="1">
      <alignment vertical="center"/>
    </xf>
    <xf numFmtId="0" fontId="103" fillId="0" borderId="19" xfId="41" applyFont="1" applyFill="1" applyBorder="1" applyAlignment="1">
      <alignment horizontal="center" vertical="center"/>
    </xf>
    <xf numFmtId="0" fontId="96" fillId="0" borderId="1" xfId="0" applyFont="1" applyBorder="1" applyAlignment="1">
      <alignment vertical="center" wrapText="1"/>
    </xf>
    <xf numFmtId="176" fontId="96" fillId="0" borderId="22" xfId="44" applyNumberFormat="1" applyFont="1" applyBorder="1" applyAlignment="1">
      <alignment horizontal="right" vertical="center"/>
    </xf>
    <xf numFmtId="176" fontId="96" fillId="0" borderId="1" xfId="44" applyNumberFormat="1" applyFont="1" applyBorder="1" applyAlignment="1">
      <alignment horizontal="right" vertical="center"/>
    </xf>
    <xf numFmtId="0" fontId="95" fillId="0" borderId="16" xfId="41" applyFont="1" applyFill="1" applyBorder="1" applyAlignment="1">
      <alignment horizontal="center" vertical="center"/>
    </xf>
    <xf numFmtId="184" fontId="95" fillId="0" borderId="16" xfId="35" applyFont="1" applyFill="1" applyBorder="1" applyAlignment="1">
      <alignment horizontal="center" vertical="center"/>
    </xf>
    <xf numFmtId="184" fontId="103" fillId="0" borderId="26" xfId="35" applyFont="1" applyFill="1" applyBorder="1" applyAlignment="1">
      <alignment vertical="center"/>
    </xf>
    <xf numFmtId="0" fontId="38" fillId="0" borderId="12" xfId="41" applyFont="1" applyFill="1" applyBorder="1" applyAlignment="1">
      <alignment horizontal="center" vertical="center"/>
    </xf>
    <xf numFmtId="184" fontId="103" fillId="0" borderId="27" xfId="35" applyFont="1" applyFill="1" applyBorder="1" applyAlignment="1">
      <alignment vertical="center"/>
    </xf>
    <xf numFmtId="0" fontId="38" fillId="0" borderId="13" xfId="41" applyFont="1" applyFill="1" applyBorder="1" applyAlignment="1">
      <alignment vertical="center"/>
    </xf>
    <xf numFmtId="0" fontId="96" fillId="0" borderId="0" xfId="0" applyFont="1" applyFill="1" applyAlignment="1">
      <alignment horizontal="right" vertical="center" wrapText="1"/>
    </xf>
    <xf numFmtId="0" fontId="107" fillId="0" borderId="0" xfId="41" applyFont="1" applyFill="1" applyAlignment="1">
      <alignment vertical="center"/>
    </xf>
    <xf numFmtId="0" fontId="108" fillId="5" borderId="1" xfId="0" applyFont="1" applyFill="1" applyBorder="1" applyAlignment="1">
      <alignment vertical="center"/>
    </xf>
    <xf numFmtId="176" fontId="108" fillId="5" borderId="1" xfId="44" applyNumberFormat="1" applyFont="1" applyFill="1" applyBorder="1" applyAlignment="1">
      <alignment horizontal="right" vertical="center"/>
    </xf>
    <xf numFmtId="176" fontId="108" fillId="5" borderId="22" xfId="44" applyNumberFormat="1" applyFont="1" applyFill="1" applyBorder="1" applyAlignment="1">
      <alignment horizontal="right" vertical="center"/>
    </xf>
    <xf numFmtId="0" fontId="108" fillId="0" borderId="0" xfId="0" applyFont="1" applyAlignment="1">
      <alignment vertical="center"/>
    </xf>
    <xf numFmtId="184" fontId="109" fillId="38" borderId="16" xfId="35" applyFont="1" applyFill="1" applyBorder="1" applyAlignment="1">
      <alignment vertical="center"/>
    </xf>
    <xf numFmtId="183" fontId="33" fillId="39" borderId="1" xfId="0" applyNumberFormat="1" applyFont="1" applyFill="1" applyBorder="1" applyAlignment="1">
      <alignment horizontal="right" vertical="center"/>
    </xf>
    <xf numFmtId="183" fontId="105" fillId="0" borderId="0" xfId="0" applyNumberFormat="1" applyFont="1" applyFill="1" applyAlignment="1">
      <alignment vertical="center"/>
    </xf>
    <xf numFmtId="181" fontId="8" fillId="0" borderId="1" xfId="0" applyNumberFormat="1" applyFont="1" applyFill="1" applyBorder="1" applyAlignment="1">
      <alignment horizontal="center" vertical="center" wrapText="1"/>
    </xf>
    <xf numFmtId="181" fontId="8" fillId="0" borderId="1" xfId="0" applyNumberFormat="1" applyFont="1" applyFill="1" applyBorder="1" applyAlignment="1" applyProtection="1">
      <alignment horizontal="right" vertical="center"/>
      <protection/>
    </xf>
    <xf numFmtId="181" fontId="8" fillId="0" borderId="1" xfId="0" applyNumberFormat="1" applyFont="1" applyFill="1" applyBorder="1" applyAlignment="1">
      <alignment horizontal="right" vertical="center"/>
    </xf>
    <xf numFmtId="183" fontId="31" fillId="0" borderId="1" xfId="0" applyNumberFormat="1" applyFont="1" applyFill="1" applyBorder="1" applyAlignment="1">
      <alignment horizontal="right" vertical="center"/>
    </xf>
    <xf numFmtId="181" fontId="8" fillId="0" borderId="11" xfId="0" applyNumberFormat="1" applyFont="1" applyFill="1" applyBorder="1" applyAlignment="1">
      <alignment horizontal="center" vertical="center" wrapText="1"/>
    </xf>
    <xf numFmtId="181" fontId="8" fillId="0" borderId="28" xfId="39" applyNumberFormat="1" applyFont="1" applyFill="1" applyBorder="1" applyAlignment="1">
      <alignment horizontal="center" vertical="center" wrapText="1"/>
      <protection/>
    </xf>
    <xf numFmtId="0" fontId="9" fillId="0" borderId="21" xfId="0" applyFont="1" applyBorder="1" applyAlignment="1">
      <alignment horizontal="left"/>
    </xf>
    <xf numFmtId="0" fontId="40" fillId="0" borderId="21" xfId="0" applyFont="1" applyBorder="1" applyAlignment="1">
      <alignment horizontal="right"/>
    </xf>
    <xf numFmtId="181" fontId="8" fillId="0" borderId="21" xfId="0" applyNumberFormat="1" applyFont="1" applyFill="1" applyBorder="1" applyAlignment="1">
      <alignment/>
    </xf>
    <xf numFmtId="181" fontId="3" fillId="0" borderId="21" xfId="0" applyNumberFormat="1" applyFont="1" applyFill="1" applyBorder="1" applyAlignment="1">
      <alignment horizontal="center"/>
    </xf>
    <xf numFmtId="182" fontId="8" fillId="0" borderId="0" xfId="0" applyNumberFormat="1" applyFont="1" applyFill="1" applyAlignment="1">
      <alignment/>
    </xf>
    <xf numFmtId="181" fontId="8" fillId="0" borderId="0" xfId="0" applyNumberFormat="1" applyFont="1" applyFill="1" applyAlignment="1">
      <alignment/>
    </xf>
    <xf numFmtId="0" fontId="25" fillId="0" borderId="21" xfId="0" applyFont="1" applyBorder="1" applyAlignment="1">
      <alignment horizontal="left"/>
    </xf>
    <xf numFmtId="181" fontId="8" fillId="0" borderId="29" xfId="0" applyNumberFormat="1" applyFont="1" applyFill="1" applyBorder="1" applyAlignment="1" applyProtection="1">
      <alignment horizontal="left"/>
      <protection/>
    </xf>
    <xf numFmtId="181" fontId="8" fillId="0" borderId="29" xfId="0" applyNumberFormat="1" applyFont="1" applyFill="1" applyBorder="1" applyAlignment="1">
      <alignment horizontal="left"/>
    </xf>
    <xf numFmtId="181" fontId="8" fillId="0" borderId="29" xfId="0" applyNumberFormat="1" applyFont="1" applyFill="1" applyBorder="1" applyAlignment="1">
      <alignment horizontal="right"/>
    </xf>
    <xf numFmtId="183" fontId="8" fillId="0" borderId="29" xfId="0" applyNumberFormat="1" applyFont="1" applyFill="1" applyBorder="1" applyAlignment="1">
      <alignment horizontal="right"/>
    </xf>
    <xf numFmtId="182" fontId="15" fillId="0" borderId="0" xfId="0" applyNumberFormat="1" applyFont="1" applyFill="1" applyAlignment="1">
      <alignment/>
    </xf>
    <xf numFmtId="181" fontId="15" fillId="0" borderId="0" xfId="0" applyNumberFormat="1" applyFont="1" applyFill="1" applyAlignment="1">
      <alignment/>
    </xf>
    <xf numFmtId="183" fontId="31" fillId="0" borderId="14" xfId="0" applyNumberFormat="1" applyFont="1" applyFill="1" applyBorder="1" applyAlignment="1">
      <alignment horizontal="right" vertical="center"/>
    </xf>
    <xf numFmtId="183" fontId="31" fillId="11" borderId="14" xfId="0" applyNumberFormat="1" applyFont="1" applyFill="1" applyBorder="1" applyAlignment="1">
      <alignment horizontal="right" vertical="center"/>
    </xf>
    <xf numFmtId="0" fontId="8" fillId="11" borderId="30" xfId="0" applyFont="1" applyFill="1" applyBorder="1" applyAlignment="1">
      <alignment horizontal="center" vertical="center" wrapText="1"/>
    </xf>
    <xf numFmtId="182" fontId="24" fillId="11" borderId="0" xfId="0" applyNumberFormat="1" applyFont="1" applyFill="1" applyAlignment="1">
      <alignment/>
    </xf>
    <xf numFmtId="181" fontId="24" fillId="11" borderId="0" xfId="0" applyNumberFormat="1" applyFont="1" applyFill="1" applyAlignment="1">
      <alignment/>
    </xf>
    <xf numFmtId="0" fontId="0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96" fillId="0" borderId="21" xfId="0" applyFont="1" applyBorder="1" applyAlignment="1">
      <alignment horizontal="right"/>
    </xf>
    <xf numFmtId="0" fontId="96" fillId="0" borderId="21" xfId="0" applyFont="1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96" fillId="0" borderId="31" xfId="0" applyFont="1" applyBorder="1" applyAlignment="1">
      <alignment vertical="center" wrapText="1"/>
    </xf>
    <xf numFmtId="0" fontId="0" fillId="0" borderId="31" xfId="0" applyBorder="1" applyAlignment="1">
      <alignment vertical="center"/>
    </xf>
    <xf numFmtId="0" fontId="110" fillId="0" borderId="0" xfId="0" applyFont="1" applyAlignment="1">
      <alignment horizontal="center" vertical="center"/>
    </xf>
    <xf numFmtId="0" fontId="96" fillId="0" borderId="1" xfId="0" applyFont="1" applyBorder="1" applyAlignment="1">
      <alignment horizontal="center" vertical="center"/>
    </xf>
    <xf numFmtId="0" fontId="97" fillId="0" borderId="1" xfId="0" applyFont="1" applyBorder="1" applyAlignment="1">
      <alignment horizontal="center" vertical="center"/>
    </xf>
    <xf numFmtId="0" fontId="97" fillId="0" borderId="22" xfId="0" applyFont="1" applyBorder="1" applyAlignment="1">
      <alignment horizontal="center" vertical="center"/>
    </xf>
    <xf numFmtId="0" fontId="97" fillId="0" borderId="11" xfId="0" applyFont="1" applyBorder="1" applyAlignment="1">
      <alignment horizontal="center" vertical="center" wrapText="1"/>
    </xf>
    <xf numFmtId="0" fontId="97" fillId="0" borderId="1" xfId="0" applyFont="1" applyBorder="1" applyAlignment="1">
      <alignment horizontal="center" vertical="center" wrapText="1"/>
    </xf>
    <xf numFmtId="0" fontId="96" fillId="0" borderId="0" xfId="0" applyFont="1" applyFill="1" applyAlignment="1">
      <alignment horizontal="center" vertical="center" wrapText="1"/>
    </xf>
    <xf numFmtId="0" fontId="106" fillId="0" borderId="21" xfId="0" applyFont="1" applyBorder="1" applyAlignment="1">
      <alignment horizontal="left" vertical="center"/>
    </xf>
    <xf numFmtId="0" fontId="97" fillId="0" borderId="0" xfId="0" applyFont="1" applyAlignment="1">
      <alignment horizontal="left" vertical="center"/>
    </xf>
    <xf numFmtId="0" fontId="97" fillId="0" borderId="23" xfId="0" applyFont="1" applyBorder="1" applyAlignment="1">
      <alignment horizontal="center" vertical="center"/>
    </xf>
    <xf numFmtId="0" fontId="97" fillId="0" borderId="14" xfId="0" applyFont="1" applyBorder="1" applyAlignment="1">
      <alignment horizontal="center" vertical="center"/>
    </xf>
    <xf numFmtId="0" fontId="97" fillId="0" borderId="32" xfId="0" applyFont="1" applyBorder="1" applyAlignment="1">
      <alignment horizontal="center" vertical="center"/>
    </xf>
    <xf numFmtId="0" fontId="97" fillId="0" borderId="11" xfId="0" applyFont="1" applyBorder="1" applyAlignment="1">
      <alignment horizontal="center" vertical="center"/>
    </xf>
    <xf numFmtId="0" fontId="97" fillId="0" borderId="23" xfId="0" applyFont="1" applyBorder="1" applyAlignment="1">
      <alignment horizontal="center" vertical="center" wrapText="1"/>
    </xf>
    <xf numFmtId="0" fontId="97" fillId="0" borderId="14" xfId="0" applyFont="1" applyBorder="1" applyAlignment="1">
      <alignment horizontal="center" vertical="center" wrapText="1"/>
    </xf>
    <xf numFmtId="0" fontId="94" fillId="0" borderId="0" xfId="0" applyFont="1" applyFill="1" applyAlignment="1">
      <alignment horizontal="center" vertical="center"/>
    </xf>
    <xf numFmtId="0" fontId="105" fillId="0" borderId="33" xfId="0" applyFont="1" applyFill="1" applyBorder="1" applyAlignment="1">
      <alignment horizontal="right" vertical="center" wrapText="1"/>
    </xf>
    <xf numFmtId="0" fontId="111" fillId="0" borderId="15" xfId="41" applyFont="1" applyFill="1" applyBorder="1" applyAlignment="1">
      <alignment vertical="center"/>
    </xf>
    <xf numFmtId="0" fontId="95" fillId="0" borderId="16" xfId="41" applyFont="1" applyFill="1" applyBorder="1" applyAlignment="1">
      <alignment horizontal="center" vertical="center"/>
    </xf>
    <xf numFmtId="0" fontId="95" fillId="0" borderId="34" xfId="41" applyFont="1" applyFill="1" applyBorder="1" applyAlignment="1">
      <alignment horizontal="center" vertical="center"/>
    </xf>
    <xf numFmtId="184" fontId="95" fillId="0" borderId="16" xfId="35" applyFont="1" applyFill="1" applyBorder="1" applyAlignment="1">
      <alignment horizontal="center" vertical="center" wrapText="1"/>
    </xf>
    <xf numFmtId="184" fontId="95" fillId="0" borderId="16" xfId="35" applyFont="1" applyFill="1" applyBorder="1" applyAlignment="1">
      <alignment vertical="center" wrapText="1"/>
    </xf>
    <xf numFmtId="3" fontId="95" fillId="0" borderId="16" xfId="35" applyNumberFormat="1" applyFont="1" applyFill="1" applyBorder="1" applyAlignment="1">
      <alignment horizontal="center" vertical="center"/>
    </xf>
    <xf numFmtId="0" fontId="99" fillId="0" borderId="0" xfId="41" applyFont="1" applyFill="1" applyAlignment="1">
      <alignment vertical="center"/>
    </xf>
    <xf numFmtId="0" fontId="3" fillId="0" borderId="0" xfId="0" applyFont="1" applyAlignment="1">
      <alignment vertical="center"/>
    </xf>
    <xf numFmtId="0" fontId="104" fillId="0" borderId="0" xfId="41" applyFont="1" applyFill="1" applyAlignment="1">
      <alignment vertical="center"/>
    </xf>
    <xf numFmtId="0" fontId="17" fillId="0" borderId="0" xfId="0" applyFont="1" applyAlignment="1">
      <alignment vertical="center"/>
    </xf>
    <xf numFmtId="0" fontId="95" fillId="35" borderId="16" xfId="41" applyFont="1" applyFill="1" applyBorder="1" applyAlignment="1">
      <alignment horizontal="left" vertical="center"/>
    </xf>
    <xf numFmtId="0" fontId="3" fillId="0" borderId="0" xfId="41" applyFont="1" applyFill="1" applyAlignment="1">
      <alignment vertical="center"/>
    </xf>
    <xf numFmtId="184" fontId="95" fillId="0" borderId="16" xfId="35" applyFont="1" applyFill="1" applyBorder="1" applyAlignment="1">
      <alignment horizontal="center" vertical="center"/>
    </xf>
    <xf numFmtId="184" fontId="112" fillId="0" borderId="16" xfId="35" applyFont="1" applyFill="1" applyBorder="1" applyAlignment="1">
      <alignment vertical="center" wrapText="1"/>
    </xf>
    <xf numFmtId="0" fontId="113" fillId="36" borderId="35" xfId="41" applyFont="1" applyFill="1" applyBorder="1" applyAlignment="1">
      <alignment horizontal="left" vertical="center"/>
    </xf>
    <xf numFmtId="0" fontId="113" fillId="36" borderId="31" xfId="41" applyFont="1" applyFill="1" applyBorder="1" applyAlignment="1">
      <alignment horizontal="left" vertical="center"/>
    </xf>
    <xf numFmtId="0" fontId="113" fillId="36" borderId="36" xfId="41" applyFont="1" applyFill="1" applyBorder="1" applyAlignment="1">
      <alignment horizontal="left" vertical="center"/>
    </xf>
    <xf numFmtId="184" fontId="111" fillId="9" borderId="37" xfId="41" applyNumberFormat="1" applyFont="1" applyFill="1" applyBorder="1" applyAlignment="1">
      <alignment horizontal="left" vertical="center"/>
    </xf>
    <xf numFmtId="184" fontId="111" fillId="9" borderId="21" xfId="41" applyNumberFormat="1" applyFont="1" applyFill="1" applyBorder="1" applyAlignment="1">
      <alignment horizontal="left" vertical="center"/>
    </xf>
    <xf numFmtId="184" fontId="111" fillId="9" borderId="38" xfId="41" applyNumberFormat="1" applyFont="1" applyFill="1" applyBorder="1" applyAlignment="1">
      <alignment horizontal="left" vertical="center"/>
    </xf>
    <xf numFmtId="0" fontId="95" fillId="35" borderId="17" xfId="41" applyFont="1" applyFill="1" applyBorder="1" applyAlignment="1">
      <alignment horizontal="left" vertical="center"/>
    </xf>
    <xf numFmtId="0" fontId="95" fillId="35" borderId="39" xfId="41" applyFont="1" applyFill="1" applyBorder="1" applyAlignment="1">
      <alignment horizontal="left" vertical="center"/>
    </xf>
    <xf numFmtId="0" fontId="95" fillId="35" borderId="33" xfId="41" applyFont="1" applyFill="1" applyBorder="1" applyAlignment="1">
      <alignment horizontal="left" vertical="center"/>
    </xf>
    <xf numFmtId="0" fontId="95" fillId="35" borderId="40" xfId="41" applyFont="1" applyFill="1" applyBorder="1" applyAlignment="1">
      <alignment horizontal="left" vertical="center"/>
    </xf>
    <xf numFmtId="0" fontId="109" fillId="38" borderId="41" xfId="41" applyFont="1" applyFill="1" applyBorder="1" applyAlignment="1">
      <alignment horizontal="left" vertical="center"/>
    </xf>
    <xf numFmtId="0" fontId="109" fillId="38" borderId="42" xfId="41" applyFont="1" applyFill="1" applyBorder="1" applyAlignment="1">
      <alignment horizontal="left" vertical="center"/>
    </xf>
    <xf numFmtId="0" fontId="109" fillId="38" borderId="18" xfId="41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05" fillId="0" borderId="0" xfId="0" applyFont="1" applyFill="1" applyAlignment="1">
      <alignment horizontal="right" vertical="center" wrapText="1"/>
    </xf>
    <xf numFmtId="0" fontId="2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1" fillId="0" borderId="0" xfId="0" applyFont="1" applyAlignment="1">
      <alignment horizontal="center"/>
    </xf>
    <xf numFmtId="0" fontId="3" fillId="39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39" borderId="1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2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28" fillId="0" borderId="32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31" xfId="0" applyFont="1" applyBorder="1" applyAlignment="1">
      <alignment horizontal="left" vertical="center"/>
    </xf>
    <xf numFmtId="0" fontId="27" fillId="0" borderId="0" xfId="42" applyFont="1" applyAlignment="1">
      <alignment horizontal="center" vertical="center"/>
      <protection/>
    </xf>
    <xf numFmtId="181" fontId="8" fillId="0" borderId="23" xfId="0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183" fontId="8" fillId="0" borderId="23" xfId="0" applyNumberFormat="1" applyFont="1" applyFill="1" applyBorder="1" applyAlignment="1">
      <alignment horizontal="center" vertical="center" wrapText="1"/>
    </xf>
    <xf numFmtId="183" fontId="8" fillId="0" borderId="14" xfId="0" applyNumberFormat="1" applyFont="1" applyFill="1" applyBorder="1" applyAlignment="1">
      <alignment horizontal="center" vertical="center" wrapText="1"/>
    </xf>
    <xf numFmtId="181" fontId="8" fillId="0" borderId="23" xfId="39" applyNumberFormat="1" applyFont="1" applyFill="1" applyBorder="1" applyAlignment="1">
      <alignment horizontal="center" vertical="center" wrapText="1"/>
      <protection/>
    </xf>
    <xf numFmtId="0" fontId="8" fillId="0" borderId="30" xfId="39" applyFont="1" applyFill="1" applyBorder="1" applyAlignment="1">
      <alignment horizontal="center" vertical="center" wrapText="1"/>
      <protection/>
    </xf>
    <xf numFmtId="181" fontId="8" fillId="0" borderId="30" xfId="39" applyNumberFormat="1" applyFont="1" applyFill="1" applyBorder="1" applyAlignment="1">
      <alignment horizontal="center" vertical="center" wrapText="1"/>
      <protection/>
    </xf>
    <xf numFmtId="181" fontId="8" fillId="0" borderId="29" xfId="39" applyNumberFormat="1" applyFont="1" applyFill="1" applyBorder="1" applyAlignment="1">
      <alignment horizontal="center" vertical="center" wrapText="1"/>
      <protection/>
    </xf>
    <xf numFmtId="0" fontId="8" fillId="0" borderId="29" xfId="39" applyFont="1" applyFill="1" applyBorder="1" applyAlignment="1">
      <alignment horizontal="center" vertical="center" wrapText="1"/>
      <protection/>
    </xf>
    <xf numFmtId="0" fontId="8" fillId="0" borderId="11" xfId="39" applyFont="1" applyFill="1" applyBorder="1" applyAlignment="1">
      <alignment horizontal="center" vertical="center" wrapText="1"/>
      <protection/>
    </xf>
    <xf numFmtId="0" fontId="8" fillId="0" borderId="14" xfId="39" applyFont="1" applyFill="1" applyBorder="1" applyAlignment="1">
      <alignment horizontal="center" vertical="center" wrapText="1"/>
      <protection/>
    </xf>
    <xf numFmtId="0" fontId="8" fillId="0" borderId="30" xfId="0" applyFont="1" applyFill="1" applyBorder="1" applyAlignment="1">
      <alignment horizontal="center" vertical="center" wrapText="1"/>
    </xf>
    <xf numFmtId="183" fontId="8" fillId="0" borderId="30" xfId="0" applyNumberFormat="1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/>
    </xf>
    <xf numFmtId="0" fontId="9" fillId="0" borderId="21" xfId="0" applyFont="1" applyBorder="1" applyAlignment="1">
      <alignment horizontal="left"/>
    </xf>
    <xf numFmtId="181" fontId="8" fillId="0" borderId="28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23" fillId="0" borderId="0" xfId="0" applyFont="1" applyAlignment="1">
      <alignment vertical="center"/>
    </xf>
    <xf numFmtId="0" fontId="6" fillId="0" borderId="32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176" fontId="23" fillId="0" borderId="0" xfId="44" applyNumberFormat="1" applyFont="1" applyBorder="1" applyAlignment="1">
      <alignment vertical="center"/>
    </xf>
    <xf numFmtId="0" fontId="6" fillId="0" borderId="4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96" fillId="0" borderId="0" xfId="0" applyFont="1" applyFill="1" applyAlignment="1">
      <alignment horizontal="right" vertical="center" wrapText="1"/>
    </xf>
    <xf numFmtId="0" fontId="3" fillId="0" borderId="44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3" fillId="0" borderId="23" xfId="0" applyFont="1" applyBorder="1" applyAlignment="1">
      <alignment horizontal="distributed" vertical="center" wrapText="1"/>
    </xf>
    <xf numFmtId="0" fontId="3" fillId="0" borderId="14" xfId="0" applyFont="1" applyBorder="1" applyAlignment="1">
      <alignment horizontal="distributed" vertical="center"/>
    </xf>
    <xf numFmtId="0" fontId="3" fillId="0" borderId="23" xfId="0" applyFont="1" applyBorder="1" applyAlignment="1">
      <alignment horizontal="distributed" vertical="center"/>
    </xf>
    <xf numFmtId="0" fontId="3" fillId="0" borderId="30" xfId="0" applyFont="1" applyBorder="1" applyAlignment="1">
      <alignment horizontal="distributed" vertical="center"/>
    </xf>
    <xf numFmtId="0" fontId="3" fillId="0" borderId="1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02" fillId="0" borderId="0" xfId="0" applyFont="1" applyFill="1" applyAlignment="1">
      <alignment horizontal="center" vertical="center"/>
    </xf>
    <xf numFmtId="0" fontId="95" fillId="0" borderId="16" xfId="41" applyFont="1" applyFill="1" applyBorder="1" applyAlignment="1">
      <alignment vertical="center"/>
    </xf>
    <xf numFmtId="0" fontId="114" fillId="0" borderId="0" xfId="0" applyFont="1" applyFill="1" applyAlignment="1">
      <alignment horizontal="center" vertical="center" wrapText="1"/>
    </xf>
    <xf numFmtId="0" fontId="35" fillId="0" borderId="15" xfId="41" applyFont="1" applyFill="1" applyBorder="1" applyAlignment="1">
      <alignment horizontal="right" vertical="center"/>
    </xf>
    <xf numFmtId="0" fontId="77" fillId="0" borderId="15" xfId="41" applyFont="1" applyFill="1" applyBorder="1" applyAlignment="1">
      <alignment horizontal="right" vertical="center"/>
    </xf>
    <xf numFmtId="0" fontId="77" fillId="0" borderId="15" xfId="41" applyFont="1" applyFill="1" applyBorder="1" applyAlignment="1">
      <alignment vertical="center"/>
    </xf>
    <xf numFmtId="0" fontId="103" fillId="0" borderId="34" xfId="41" applyFont="1" applyFill="1" applyBorder="1" applyAlignment="1">
      <alignment horizontal="center" vertical="center"/>
    </xf>
    <xf numFmtId="0" fontId="115" fillId="9" borderId="17" xfId="41" applyFont="1" applyFill="1" applyBorder="1" applyAlignment="1">
      <alignment horizontal="left" vertical="center"/>
    </xf>
    <xf numFmtId="0" fontId="103" fillId="5" borderId="16" xfId="41" applyFont="1" applyFill="1" applyBorder="1" applyAlignment="1">
      <alignment horizontal="left" vertical="center"/>
    </xf>
    <xf numFmtId="0" fontId="103" fillId="5" borderId="41" xfId="41" applyFont="1" applyFill="1" applyBorder="1" applyAlignment="1">
      <alignment horizontal="left" vertical="center"/>
    </xf>
    <xf numFmtId="0" fontId="103" fillId="5" borderId="42" xfId="41" applyFont="1" applyFill="1" applyBorder="1" applyAlignment="1">
      <alignment horizontal="left" vertical="center"/>
    </xf>
    <xf numFmtId="0" fontId="103" fillId="5" borderId="18" xfId="41" applyFont="1" applyFill="1" applyBorder="1" applyAlignment="1">
      <alignment horizontal="left" vertical="center"/>
    </xf>
    <xf numFmtId="184" fontId="116" fillId="9" borderId="12" xfId="41" applyNumberFormat="1" applyFont="1" applyFill="1" applyBorder="1" applyAlignment="1">
      <alignment horizontal="left" vertical="center"/>
    </xf>
    <xf numFmtId="0" fontId="38" fillId="5" borderId="16" xfId="41" applyFont="1" applyFill="1" applyBorder="1" applyAlignment="1">
      <alignment horizontal="left" vertical="center"/>
    </xf>
  </cellXfs>
  <cellStyles count="6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ng" xfId="33"/>
    <cellStyle name="Excel_BuiltIn_Comma" xfId="34"/>
    <cellStyle name="Excel_BuiltIn_Comma_0" xfId="35"/>
    <cellStyle name="lu" xfId="36"/>
    <cellStyle name="Normal - Style1" xfId="37"/>
    <cellStyle name="Normal_Basic Assumptions" xfId="38"/>
    <cellStyle name="一般 2" xfId="39"/>
    <cellStyle name="一般 3" xfId="40"/>
    <cellStyle name="一般_附表3、4之100年概算-楠梓表3.1-原稿" xfId="41"/>
    <cellStyle name="一般_修正後書表格式" xfId="42"/>
    <cellStyle name="一般_總預算表" xfId="43"/>
    <cellStyle name="Comma" xfId="44"/>
    <cellStyle name="Comma [0]" xfId="45"/>
    <cellStyle name="千分位_98員工薪資明細表" xfId="46"/>
    <cellStyle name="Followed Hyperlink" xfId="47"/>
    <cellStyle name="中等" xfId="48"/>
    <cellStyle name="合計" xfId="49"/>
    <cellStyle name="好" xfId="50"/>
    <cellStyle name="Percent" xfId="51"/>
    <cellStyle name="計算方式" xfId="52"/>
    <cellStyle name="Currency" xfId="53"/>
    <cellStyle name="Currency [0]" xfId="54"/>
    <cellStyle name="貨幣[0]_Apply" xfId="55"/>
    <cellStyle name="連結的儲存格" xfId="56"/>
    <cellStyle name="備註" xfId="57"/>
    <cellStyle name="Hyperlink" xfId="58"/>
    <cellStyle name="說明文字" xfId="59"/>
    <cellStyle name="輔色1" xfId="60"/>
    <cellStyle name="輔色2" xfId="61"/>
    <cellStyle name="輔色3" xfId="62"/>
    <cellStyle name="輔色4" xfId="63"/>
    <cellStyle name="輔色5" xfId="64"/>
    <cellStyle name="輔色6" xfId="65"/>
    <cellStyle name="標題" xfId="66"/>
    <cellStyle name="標題 1" xfId="67"/>
    <cellStyle name="標題 2" xfId="68"/>
    <cellStyle name="標題 3" xfId="69"/>
    <cellStyle name="標題 4" xfId="70"/>
    <cellStyle name="輸入" xfId="71"/>
    <cellStyle name="輸出" xfId="72"/>
    <cellStyle name="檢查儲存格" xfId="73"/>
    <cellStyle name="壞" xfId="74"/>
    <cellStyle name="警告文字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8"/>
  <sheetViews>
    <sheetView view="pageBreakPreview" zoomScale="80" zoomScaleNormal="80" zoomScaleSheetLayoutView="80" zoomScalePageLayoutView="0" workbookViewId="0" topLeftCell="A1">
      <selection activeCell="A15" sqref="A15:P15"/>
    </sheetView>
  </sheetViews>
  <sheetFormatPr defaultColWidth="9.00390625" defaultRowHeight="16.5"/>
  <cols>
    <col min="1" max="1" width="18.375" style="38" customWidth="1"/>
    <col min="2" max="7" width="12.625" style="38" customWidth="1"/>
    <col min="8" max="8" width="12.625" style="40" customWidth="1"/>
    <col min="9" max="9" width="12.625" style="38" customWidth="1"/>
    <col min="10" max="10" width="10.00390625" style="38" customWidth="1"/>
    <col min="11" max="11" width="12.625" style="38" customWidth="1"/>
    <col min="12" max="16" width="12.625" style="40" customWidth="1"/>
    <col min="17" max="16384" width="9.00390625" style="38" customWidth="1"/>
  </cols>
  <sheetData>
    <row r="1" spans="1:16" ht="43.5" customHeight="1">
      <c r="A1" s="234" t="s">
        <v>158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</row>
    <row r="2" spans="1:16" ht="19.5" customHeight="1">
      <c r="A2" s="241" t="s">
        <v>134</v>
      </c>
      <c r="B2" s="241"/>
      <c r="C2" s="241"/>
      <c r="E2" s="229"/>
      <c r="F2" s="229"/>
      <c r="H2" s="38"/>
      <c r="L2" s="38"/>
      <c r="M2" s="38"/>
      <c r="N2" s="38"/>
      <c r="O2" s="230" t="s">
        <v>178</v>
      </c>
      <c r="P2" s="231"/>
    </row>
    <row r="3" spans="1:16" s="41" customFormat="1" ht="22.5" customHeight="1">
      <c r="A3" s="235" t="s">
        <v>65</v>
      </c>
      <c r="B3" s="236" t="s">
        <v>90</v>
      </c>
      <c r="C3" s="236"/>
      <c r="D3" s="236"/>
      <c r="E3" s="236"/>
      <c r="F3" s="236"/>
      <c r="G3" s="236"/>
      <c r="H3" s="236"/>
      <c r="I3" s="236"/>
      <c r="J3" s="236"/>
      <c r="K3" s="237"/>
      <c r="L3" s="238" t="s">
        <v>159</v>
      </c>
      <c r="M3" s="239"/>
      <c r="N3" s="239"/>
      <c r="O3" s="239"/>
      <c r="P3" s="239"/>
    </row>
    <row r="4" spans="1:16" ht="111" customHeight="1">
      <c r="A4" s="235"/>
      <c r="B4" s="134" t="s">
        <v>66</v>
      </c>
      <c r="C4" s="134" t="s">
        <v>67</v>
      </c>
      <c r="D4" s="134" t="s">
        <v>68</v>
      </c>
      <c r="E4" s="134" t="s">
        <v>69</v>
      </c>
      <c r="F4" s="134" t="s">
        <v>70</v>
      </c>
      <c r="G4" s="134" t="s">
        <v>71</v>
      </c>
      <c r="H4" s="134" t="s">
        <v>72</v>
      </c>
      <c r="I4" s="134" t="s">
        <v>73</v>
      </c>
      <c r="J4" s="134" t="s">
        <v>74</v>
      </c>
      <c r="K4" s="135" t="s">
        <v>75</v>
      </c>
      <c r="L4" s="136" t="s">
        <v>76</v>
      </c>
      <c r="M4" s="134" t="s">
        <v>77</v>
      </c>
      <c r="N4" s="134" t="s">
        <v>78</v>
      </c>
      <c r="O4" s="134" t="s">
        <v>79</v>
      </c>
      <c r="P4" s="134" t="s">
        <v>80</v>
      </c>
    </row>
    <row r="5" spans="1:16" s="41" customFormat="1" ht="34.5" customHeight="1">
      <c r="A5" s="177" t="s">
        <v>191</v>
      </c>
      <c r="B5" s="185"/>
      <c r="C5" s="185"/>
      <c r="D5" s="185"/>
      <c r="E5" s="185"/>
      <c r="F5" s="185"/>
      <c r="G5" s="185"/>
      <c r="H5" s="185"/>
      <c r="I5" s="185"/>
      <c r="J5" s="185"/>
      <c r="K5" s="184">
        <f>B5-SUM(C5:J5)</f>
        <v>0</v>
      </c>
      <c r="L5" s="185"/>
      <c r="M5" s="185"/>
      <c r="N5" s="185"/>
      <c r="O5" s="185"/>
      <c r="P5" s="185"/>
    </row>
    <row r="6" spans="1:16" s="41" customFormat="1" ht="34.5" customHeight="1">
      <c r="A6" s="177" t="s">
        <v>190</v>
      </c>
      <c r="B6" s="185"/>
      <c r="C6" s="185"/>
      <c r="D6" s="185"/>
      <c r="E6" s="185"/>
      <c r="F6" s="185"/>
      <c r="G6" s="185"/>
      <c r="H6" s="185"/>
      <c r="I6" s="185"/>
      <c r="J6" s="185"/>
      <c r="K6" s="184">
        <f aca="true" t="shared" si="0" ref="K6:K13">B6-C6-D6-E6-F6-G6-H6-I6-J6</f>
        <v>0</v>
      </c>
      <c r="L6" s="185"/>
      <c r="M6" s="185"/>
      <c r="N6" s="185"/>
      <c r="O6" s="185"/>
      <c r="P6" s="185"/>
    </row>
    <row r="7" spans="1:16" s="41" customFormat="1" ht="34.5" customHeight="1">
      <c r="A7" s="177" t="s">
        <v>189</v>
      </c>
      <c r="B7" s="185"/>
      <c r="C7" s="185"/>
      <c r="D7" s="185"/>
      <c r="E7" s="185"/>
      <c r="F7" s="185"/>
      <c r="G7" s="185"/>
      <c r="H7" s="185"/>
      <c r="I7" s="185"/>
      <c r="J7" s="185"/>
      <c r="K7" s="184">
        <f t="shared" si="0"/>
        <v>0</v>
      </c>
      <c r="L7" s="185"/>
      <c r="M7" s="185"/>
      <c r="N7" s="185"/>
      <c r="O7" s="185"/>
      <c r="P7" s="185"/>
    </row>
    <row r="8" spans="1:16" s="41" customFormat="1" ht="34.5" customHeight="1">
      <c r="A8" s="183" t="s">
        <v>192</v>
      </c>
      <c r="B8" s="185"/>
      <c r="C8" s="185"/>
      <c r="D8" s="185"/>
      <c r="E8" s="185"/>
      <c r="F8" s="185"/>
      <c r="G8" s="185"/>
      <c r="H8" s="185"/>
      <c r="I8" s="185"/>
      <c r="J8" s="185"/>
      <c r="K8" s="184">
        <f t="shared" si="0"/>
        <v>0</v>
      </c>
      <c r="L8" s="185"/>
      <c r="M8" s="185"/>
      <c r="N8" s="185"/>
      <c r="O8" s="185"/>
      <c r="P8" s="185"/>
    </row>
    <row r="9" spans="1:16" s="41" customFormat="1" ht="34.5" customHeight="1">
      <c r="A9" s="177"/>
      <c r="B9" s="185"/>
      <c r="C9" s="185"/>
      <c r="D9" s="185"/>
      <c r="E9" s="185"/>
      <c r="F9" s="185"/>
      <c r="G9" s="185"/>
      <c r="H9" s="185"/>
      <c r="I9" s="185"/>
      <c r="J9" s="185"/>
      <c r="K9" s="184">
        <f t="shared" si="0"/>
        <v>0</v>
      </c>
      <c r="L9" s="185"/>
      <c r="M9" s="185"/>
      <c r="N9" s="185"/>
      <c r="O9" s="185"/>
      <c r="P9" s="185"/>
    </row>
    <row r="10" spans="1:16" s="41" customFormat="1" ht="34.5" customHeight="1">
      <c r="A10" s="177"/>
      <c r="B10" s="185"/>
      <c r="C10" s="185"/>
      <c r="D10" s="185"/>
      <c r="E10" s="185"/>
      <c r="F10" s="185"/>
      <c r="G10" s="185"/>
      <c r="H10" s="185"/>
      <c r="I10" s="185"/>
      <c r="J10" s="185"/>
      <c r="K10" s="184">
        <f t="shared" si="0"/>
        <v>0</v>
      </c>
      <c r="L10" s="185"/>
      <c r="M10" s="185"/>
      <c r="N10" s="185"/>
      <c r="O10" s="185"/>
      <c r="P10" s="185"/>
    </row>
    <row r="11" spans="1:16" s="41" customFormat="1" ht="34.5" customHeight="1">
      <c r="A11" s="177"/>
      <c r="B11" s="185"/>
      <c r="C11" s="185"/>
      <c r="D11" s="185"/>
      <c r="E11" s="185"/>
      <c r="F11" s="185"/>
      <c r="G11" s="185"/>
      <c r="H11" s="185"/>
      <c r="I11" s="185"/>
      <c r="J11" s="185"/>
      <c r="K11" s="184">
        <f t="shared" si="0"/>
        <v>0</v>
      </c>
      <c r="L11" s="185"/>
      <c r="M11" s="185"/>
      <c r="N11" s="185"/>
      <c r="O11" s="185"/>
      <c r="P11" s="185"/>
    </row>
    <row r="12" spans="1:16" s="41" customFormat="1" ht="34.5" customHeight="1">
      <c r="A12" s="177"/>
      <c r="B12" s="185"/>
      <c r="C12" s="185"/>
      <c r="D12" s="185"/>
      <c r="E12" s="185"/>
      <c r="F12" s="185"/>
      <c r="G12" s="185"/>
      <c r="H12" s="185"/>
      <c r="I12" s="185"/>
      <c r="J12" s="185"/>
      <c r="K12" s="184">
        <f t="shared" si="0"/>
        <v>0</v>
      </c>
      <c r="L12" s="185"/>
      <c r="M12" s="185"/>
      <c r="N12" s="185"/>
      <c r="O12" s="185"/>
      <c r="P12" s="185"/>
    </row>
    <row r="13" spans="1:16" s="41" customFormat="1" ht="34.5" customHeight="1">
      <c r="A13" s="177"/>
      <c r="B13" s="185"/>
      <c r="C13" s="185"/>
      <c r="D13" s="185"/>
      <c r="E13" s="185"/>
      <c r="F13" s="185"/>
      <c r="G13" s="185"/>
      <c r="H13" s="185"/>
      <c r="I13" s="185"/>
      <c r="J13" s="185"/>
      <c r="K13" s="184">
        <f t="shared" si="0"/>
        <v>0</v>
      </c>
      <c r="L13" s="185"/>
      <c r="M13" s="185"/>
      <c r="N13" s="185"/>
      <c r="O13" s="185"/>
      <c r="P13" s="185"/>
    </row>
    <row r="14" spans="1:16" s="197" customFormat="1" ht="34.5" customHeight="1">
      <c r="A14" s="194" t="s">
        <v>89</v>
      </c>
      <c r="B14" s="195">
        <f>SUM(B5:B13)</f>
        <v>0</v>
      </c>
      <c r="C14" s="195">
        <f aca="true" t="shared" si="1" ref="C14:K14">SUM(C5:C13)</f>
        <v>0</v>
      </c>
      <c r="D14" s="195">
        <f t="shared" si="1"/>
        <v>0</v>
      </c>
      <c r="E14" s="195">
        <f t="shared" si="1"/>
        <v>0</v>
      </c>
      <c r="F14" s="195">
        <f t="shared" si="1"/>
        <v>0</v>
      </c>
      <c r="G14" s="195">
        <f t="shared" si="1"/>
        <v>0</v>
      </c>
      <c r="H14" s="195">
        <f t="shared" si="1"/>
        <v>0</v>
      </c>
      <c r="I14" s="195">
        <f t="shared" si="1"/>
        <v>0</v>
      </c>
      <c r="J14" s="195">
        <f t="shared" si="1"/>
        <v>0</v>
      </c>
      <c r="K14" s="196">
        <f t="shared" si="1"/>
        <v>0</v>
      </c>
      <c r="L14" s="195">
        <f>SUM(L5:L13)</f>
        <v>0</v>
      </c>
      <c r="M14" s="195">
        <f>SUM(M5:M13)</f>
        <v>0</v>
      </c>
      <c r="N14" s="195">
        <f>SUM(N5:N13)</f>
        <v>0</v>
      </c>
      <c r="O14" s="195">
        <f>SUM(O5:O13)</f>
        <v>0</v>
      </c>
      <c r="P14" s="195">
        <f>SUM(P5:P13)</f>
        <v>0</v>
      </c>
    </row>
    <row r="15" spans="1:16" ht="76.5" customHeight="1">
      <c r="A15" s="232" t="s">
        <v>160</v>
      </c>
      <c r="B15" s="233"/>
      <c r="C15" s="233"/>
      <c r="D15" s="233"/>
      <c r="E15" s="233"/>
      <c r="F15" s="233"/>
      <c r="G15" s="233"/>
      <c r="H15" s="233"/>
      <c r="I15" s="233"/>
      <c r="J15" s="233"/>
      <c r="K15" s="233"/>
      <c r="L15" s="233"/>
      <c r="M15" s="233"/>
      <c r="N15" s="233"/>
      <c r="O15" s="233"/>
      <c r="P15" s="233"/>
    </row>
    <row r="16" spans="14:16" ht="24.75" customHeight="1">
      <c r="N16" s="85"/>
      <c r="O16" s="240" t="s">
        <v>196</v>
      </c>
      <c r="P16" s="240"/>
    </row>
    <row r="17" spans="1:16" s="39" customFormat="1" ht="24.75" customHeight="1">
      <c r="A17" s="39" t="s">
        <v>81</v>
      </c>
      <c r="G17" s="39" t="s">
        <v>131</v>
      </c>
      <c r="H17" s="43"/>
      <c r="L17" s="43"/>
      <c r="M17" s="228" t="s">
        <v>43</v>
      </c>
      <c r="N17" s="227"/>
      <c r="O17" s="43"/>
      <c r="P17" s="43"/>
    </row>
    <row r="18" spans="8:16" s="39" customFormat="1" ht="19.5">
      <c r="H18" s="43"/>
      <c r="L18" s="43"/>
      <c r="M18" s="226" t="s">
        <v>9</v>
      </c>
      <c r="N18" s="227"/>
      <c r="O18" s="43"/>
      <c r="P18" s="43"/>
    </row>
  </sheetData>
  <sheetProtection/>
  <mergeCells count="11">
    <mergeCell ref="A2:C2"/>
    <mergeCell ref="M18:N18"/>
    <mergeCell ref="M17:N17"/>
    <mergeCell ref="E2:F2"/>
    <mergeCell ref="O2:P2"/>
    <mergeCell ref="A15:P15"/>
    <mergeCell ref="A1:P1"/>
    <mergeCell ref="A3:A4"/>
    <mergeCell ref="B3:K3"/>
    <mergeCell ref="L3:P3"/>
    <mergeCell ref="O16:P16"/>
  </mergeCells>
  <printOptions horizontalCentered="1"/>
  <pageMargins left="0.3937007874015748" right="0.3937007874015748" top="0.7480314960629921" bottom="0.7480314960629921" header="0.31496062992125984" footer="0.31496062992125984"/>
  <pageSetup fitToHeight="0" fitToWidth="1" horizontalDpi="600" verticalDpi="600" orientation="landscape" paperSize="8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"/>
  <sheetViews>
    <sheetView view="pageBreakPreview" zoomScaleSheetLayoutView="100" zoomScalePageLayoutView="0" workbookViewId="0" topLeftCell="A1">
      <selection activeCell="F10" sqref="F10"/>
    </sheetView>
  </sheetViews>
  <sheetFormatPr defaultColWidth="9.00390625" defaultRowHeight="16.5"/>
  <cols>
    <col min="1" max="1" width="50.50390625" style="38" customWidth="1"/>
    <col min="2" max="5" width="15.75390625" style="38" customWidth="1"/>
    <col min="6" max="6" width="24.25390625" style="38" customWidth="1"/>
    <col min="7" max="16384" width="9.00390625" style="38" customWidth="1"/>
  </cols>
  <sheetData>
    <row r="1" ht="15.75">
      <c r="A1" s="38" t="s">
        <v>88</v>
      </c>
    </row>
    <row r="2" spans="1:6" ht="44.25" customHeight="1">
      <c r="A2" s="234" t="s">
        <v>82</v>
      </c>
      <c r="B2" s="234"/>
      <c r="C2" s="234"/>
      <c r="D2" s="234"/>
      <c r="E2" s="234"/>
      <c r="F2" s="234"/>
    </row>
    <row r="3" spans="1:6" s="41" customFormat="1" ht="22.5" customHeight="1">
      <c r="A3" s="146" t="s">
        <v>134</v>
      </c>
      <c r="E3" s="230" t="s">
        <v>179</v>
      </c>
      <c r="F3" s="230"/>
    </row>
    <row r="4" spans="1:6" s="41" customFormat="1" ht="38.25" customHeight="1">
      <c r="A4" s="243" t="s">
        <v>83</v>
      </c>
      <c r="B4" s="245" t="s">
        <v>91</v>
      </c>
      <c r="C4" s="246"/>
      <c r="D4" s="245" t="s">
        <v>161</v>
      </c>
      <c r="E4" s="246"/>
      <c r="F4" s="247" t="s">
        <v>162</v>
      </c>
    </row>
    <row r="5" spans="1:6" ht="81.75" customHeight="1">
      <c r="A5" s="244"/>
      <c r="B5" s="44" t="s">
        <v>84</v>
      </c>
      <c r="C5" s="44" t="s">
        <v>85</v>
      </c>
      <c r="D5" s="44" t="s">
        <v>84</v>
      </c>
      <c r="E5" s="44" t="s">
        <v>86</v>
      </c>
      <c r="F5" s="248"/>
    </row>
    <row r="6" spans="1:6" ht="49.5" customHeight="1">
      <c r="A6" s="42"/>
      <c r="B6" s="137"/>
      <c r="C6" s="137"/>
      <c r="D6" s="137"/>
      <c r="E6" s="137"/>
      <c r="F6" s="137"/>
    </row>
    <row r="7" spans="1:6" ht="49.5" customHeight="1">
      <c r="A7" s="42"/>
      <c r="B7" s="137"/>
      <c r="C7" s="137"/>
      <c r="D7" s="137"/>
      <c r="E7" s="137"/>
      <c r="F7" s="137"/>
    </row>
    <row r="8" spans="1:6" ht="49.5" customHeight="1">
      <c r="A8" s="42"/>
      <c r="B8" s="137"/>
      <c r="C8" s="137"/>
      <c r="D8" s="137"/>
      <c r="E8" s="137"/>
      <c r="F8" s="137"/>
    </row>
    <row r="9" spans="1:6" ht="49.5" customHeight="1">
      <c r="A9" s="42"/>
      <c r="B9" s="137"/>
      <c r="C9" s="137"/>
      <c r="D9" s="137"/>
      <c r="E9" s="137"/>
      <c r="F9" s="137"/>
    </row>
    <row r="10" spans="5:6" ht="15.75">
      <c r="E10" s="85"/>
      <c r="F10" s="192" t="s">
        <v>197</v>
      </c>
    </row>
    <row r="11" spans="1:6" ht="27" customHeight="1">
      <c r="A11" s="242" t="s">
        <v>163</v>
      </c>
      <c r="B11" s="242"/>
      <c r="C11" s="242"/>
      <c r="D11" s="242"/>
      <c r="E11" s="242"/>
      <c r="F11" s="242"/>
    </row>
    <row r="12" spans="1:6" s="39" customFormat="1" ht="27" customHeight="1">
      <c r="A12" s="39" t="s">
        <v>81</v>
      </c>
      <c r="B12" s="39" t="s">
        <v>131</v>
      </c>
      <c r="E12" s="228" t="s">
        <v>43</v>
      </c>
      <c r="F12" s="227"/>
    </row>
    <row r="13" spans="5:6" s="41" customFormat="1" ht="18.75" customHeight="1">
      <c r="E13" s="226" t="s">
        <v>9</v>
      </c>
      <c r="F13" s="227"/>
    </row>
  </sheetData>
  <sheetProtection/>
  <mergeCells count="9">
    <mergeCell ref="E12:F12"/>
    <mergeCell ref="E13:F13"/>
    <mergeCell ref="A11:F11"/>
    <mergeCell ref="A2:F2"/>
    <mergeCell ref="E3:F3"/>
    <mergeCell ref="A4:A5"/>
    <mergeCell ref="B4:C4"/>
    <mergeCell ref="D4:E4"/>
    <mergeCell ref="F4:F5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HF36"/>
  <sheetViews>
    <sheetView view="pageBreakPreview" zoomScaleNormal="75" zoomScaleSheetLayoutView="100" zoomScalePageLayoutView="0" workbookViewId="0" topLeftCell="A10">
      <selection activeCell="O29" sqref="O28:O29"/>
    </sheetView>
  </sheetViews>
  <sheetFormatPr defaultColWidth="7.50390625" defaultRowHeight="16.5"/>
  <cols>
    <col min="1" max="1" width="4.00390625" style="61" customWidth="1"/>
    <col min="2" max="2" width="7.375" style="61" customWidth="1"/>
    <col min="3" max="3" width="9.50390625" style="61" customWidth="1"/>
    <col min="4" max="4" width="6.125" style="61" customWidth="1"/>
    <col min="5" max="5" width="9.125" style="68" customWidth="1"/>
    <col min="6" max="6" width="8.625" style="68" customWidth="1"/>
    <col min="7" max="7" width="10.00390625" style="68" customWidth="1"/>
    <col min="8" max="8" width="11.00390625" style="68" customWidth="1"/>
    <col min="9" max="9" width="11.50390625" style="68" customWidth="1"/>
    <col min="10" max="10" width="10.625" style="68" customWidth="1"/>
    <col min="11" max="11" width="9.875" style="68" customWidth="1"/>
    <col min="12" max="12" width="8.875" style="68" customWidth="1"/>
    <col min="13" max="13" width="10.125" style="82" customWidth="1"/>
    <col min="14" max="14" width="11.25390625" style="68" customWidth="1"/>
    <col min="15" max="15" width="11.125" style="68" customWidth="1"/>
    <col min="16" max="16" width="14.75390625" style="61" customWidth="1"/>
    <col min="17" max="214" width="7.50390625" style="61" customWidth="1"/>
    <col min="215" max="16384" width="7.50390625" style="57" customWidth="1"/>
  </cols>
  <sheetData>
    <row r="1" ht="17.25" customHeight="1">
      <c r="B1" s="38" t="s">
        <v>229</v>
      </c>
    </row>
    <row r="2" spans="2:16" s="60" customFormat="1" ht="23.25" customHeight="1">
      <c r="B2" s="249" t="s">
        <v>225</v>
      </c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</row>
    <row r="3" spans="2:16" s="29" customFormat="1" ht="22.5" customHeight="1">
      <c r="B3" s="251" t="s">
        <v>94</v>
      </c>
      <c r="C3" s="251"/>
      <c r="D3" s="251"/>
      <c r="E3" s="251"/>
      <c r="F3" s="45" t="s">
        <v>95</v>
      </c>
      <c r="G3" s="45"/>
      <c r="H3" s="45"/>
      <c r="I3" s="45"/>
      <c r="M3" s="78"/>
      <c r="N3" s="58"/>
      <c r="O3" s="58"/>
      <c r="P3" s="53" t="s">
        <v>180</v>
      </c>
    </row>
    <row r="4" spans="2:16" s="61" customFormat="1" ht="24.75" customHeight="1">
      <c r="B4" s="252" t="s">
        <v>45</v>
      </c>
      <c r="C4" s="54" t="s">
        <v>46</v>
      </c>
      <c r="D4" s="54" t="s">
        <v>47</v>
      </c>
      <c r="E4" s="55" t="s">
        <v>48</v>
      </c>
      <c r="F4" s="55" t="s">
        <v>49</v>
      </c>
      <c r="G4" s="255" t="s">
        <v>157</v>
      </c>
      <c r="H4" s="263" t="s">
        <v>92</v>
      </c>
      <c r="I4" s="263" t="s">
        <v>51</v>
      </c>
      <c r="J4" s="254" t="s">
        <v>135</v>
      </c>
      <c r="K4" s="254" t="s">
        <v>52</v>
      </c>
      <c r="L4" s="254" t="s">
        <v>53</v>
      </c>
      <c r="M4" s="256" t="s">
        <v>54</v>
      </c>
      <c r="N4" s="254" t="s">
        <v>136</v>
      </c>
      <c r="O4" s="263" t="s">
        <v>93</v>
      </c>
      <c r="P4" s="252" t="s">
        <v>137</v>
      </c>
    </row>
    <row r="5" spans="2:16" s="61" customFormat="1" ht="24.75" customHeight="1">
      <c r="B5" s="252"/>
      <c r="C5" s="30" t="s">
        <v>56</v>
      </c>
      <c r="D5" s="30" t="s">
        <v>57</v>
      </c>
      <c r="E5" s="31" t="s">
        <v>58</v>
      </c>
      <c r="F5" s="31" t="s">
        <v>59</v>
      </c>
      <c r="G5" s="255"/>
      <c r="H5" s="263"/>
      <c r="I5" s="263"/>
      <c r="J5" s="254"/>
      <c r="K5" s="254"/>
      <c r="L5" s="254"/>
      <c r="M5" s="256"/>
      <c r="N5" s="254"/>
      <c r="O5" s="263"/>
      <c r="P5" s="252"/>
    </row>
    <row r="6" spans="1:16" s="61" customFormat="1" ht="15.75">
      <c r="A6" s="253">
        <v>1</v>
      </c>
      <c r="B6" s="35"/>
      <c r="C6" s="32"/>
      <c r="D6" s="35"/>
      <c r="E6" s="62"/>
      <c r="F6" s="62"/>
      <c r="G6" s="62"/>
      <c r="H6" s="62"/>
      <c r="I6" s="62"/>
      <c r="J6" s="62"/>
      <c r="K6" s="62"/>
      <c r="L6" s="62"/>
      <c r="M6" s="79"/>
      <c r="N6" s="62"/>
      <c r="O6" s="62"/>
      <c r="P6" s="62"/>
    </row>
    <row r="7" spans="1:16" s="61" customFormat="1" ht="16.5">
      <c r="A7" s="253"/>
      <c r="B7" s="33"/>
      <c r="C7" s="34"/>
      <c r="D7" s="30"/>
      <c r="E7" s="63"/>
      <c r="F7" s="63"/>
      <c r="G7" s="63">
        <f>SUM(E6:F7)</f>
        <v>0</v>
      </c>
      <c r="H7" s="63">
        <f>G7*12</f>
        <v>0</v>
      </c>
      <c r="I7" s="63"/>
      <c r="J7" s="63">
        <f>G7/30*20</f>
        <v>0</v>
      </c>
      <c r="K7" s="63">
        <f>G7*2.5</f>
        <v>0</v>
      </c>
      <c r="L7" s="64">
        <f>E6*7.83%*65%*12</f>
        <v>0</v>
      </c>
      <c r="M7" s="80"/>
      <c r="N7" s="64">
        <f>E6*2*15%*65%*12</f>
        <v>0</v>
      </c>
      <c r="O7" s="62">
        <f>SUM(H7:N7)</f>
        <v>0</v>
      </c>
      <c r="P7" s="62"/>
    </row>
    <row r="8" spans="1:16" s="61" customFormat="1" ht="15.75">
      <c r="A8" s="253">
        <v>2</v>
      </c>
      <c r="B8" s="35"/>
      <c r="C8" s="32"/>
      <c r="D8" s="35"/>
      <c r="E8" s="62"/>
      <c r="F8" s="62"/>
      <c r="G8" s="62"/>
      <c r="H8" s="62"/>
      <c r="I8" s="62"/>
      <c r="J8" s="62"/>
      <c r="K8" s="62"/>
      <c r="L8" s="62"/>
      <c r="M8" s="81"/>
      <c r="N8" s="62"/>
      <c r="O8" s="65"/>
      <c r="P8" s="65"/>
    </row>
    <row r="9" spans="1:16" s="61" customFormat="1" ht="16.5">
      <c r="A9" s="253"/>
      <c r="B9" s="30"/>
      <c r="C9" s="34"/>
      <c r="D9" s="30"/>
      <c r="E9" s="63"/>
      <c r="F9" s="63"/>
      <c r="G9" s="63">
        <f>SUM(E8:F9)</f>
        <v>0</v>
      </c>
      <c r="H9" s="63">
        <f>G9*12</f>
        <v>0</v>
      </c>
      <c r="I9" s="63"/>
      <c r="J9" s="63">
        <f>G9/30*20</f>
        <v>0</v>
      </c>
      <c r="K9" s="63">
        <f>G9*2.5</f>
        <v>0</v>
      </c>
      <c r="L9" s="64">
        <f>E8*7.83%*65%*12</f>
        <v>0</v>
      </c>
      <c r="M9" s="80"/>
      <c r="N9" s="64">
        <f>E8*2*15%*65%*12</f>
        <v>0</v>
      </c>
      <c r="O9" s="63">
        <f>SUM(H9:N9)</f>
        <v>0</v>
      </c>
      <c r="P9" s="63"/>
    </row>
    <row r="10" spans="1:16" s="61" customFormat="1" ht="15.75">
      <c r="A10" s="253">
        <v>3</v>
      </c>
      <c r="B10" s="35"/>
      <c r="C10" s="32"/>
      <c r="D10" s="35"/>
      <c r="E10" s="62"/>
      <c r="F10" s="62"/>
      <c r="G10" s="62"/>
      <c r="H10" s="62"/>
      <c r="I10" s="62"/>
      <c r="J10" s="62"/>
      <c r="K10" s="62"/>
      <c r="L10" s="62"/>
      <c r="M10" s="81"/>
      <c r="N10" s="62"/>
      <c r="O10" s="62"/>
      <c r="P10" s="62"/>
    </row>
    <row r="11" spans="1:16" s="61" customFormat="1" ht="16.5">
      <c r="A11" s="253"/>
      <c r="B11" s="30"/>
      <c r="C11" s="34"/>
      <c r="D11" s="30"/>
      <c r="E11" s="63"/>
      <c r="F11" s="63"/>
      <c r="G11" s="63">
        <f>SUM(E10:F11)</f>
        <v>0</v>
      </c>
      <c r="H11" s="63">
        <f>G11*12</f>
        <v>0</v>
      </c>
      <c r="I11" s="63"/>
      <c r="J11" s="63">
        <f>G11/30*20</f>
        <v>0</v>
      </c>
      <c r="K11" s="63">
        <f>G11*2.5</f>
        <v>0</v>
      </c>
      <c r="L11" s="64">
        <f>E10*7.83%*65%*12</f>
        <v>0</v>
      </c>
      <c r="M11" s="80"/>
      <c r="N11" s="64">
        <f>E10*2*15%*65%*12</f>
        <v>0</v>
      </c>
      <c r="O11" s="63">
        <f>SUM(H11:N11)</f>
        <v>0</v>
      </c>
      <c r="P11" s="63"/>
    </row>
    <row r="12" spans="1:16" s="61" customFormat="1" ht="19.5" customHeight="1">
      <c r="A12" s="253">
        <v>4</v>
      </c>
      <c r="B12" s="35"/>
      <c r="C12" s="32"/>
      <c r="D12" s="35"/>
      <c r="E12" s="62"/>
      <c r="F12" s="62"/>
      <c r="G12" s="62"/>
      <c r="H12" s="62"/>
      <c r="I12" s="62"/>
      <c r="J12" s="62"/>
      <c r="K12" s="62"/>
      <c r="L12" s="62"/>
      <c r="M12" s="81"/>
      <c r="N12" s="62"/>
      <c r="O12" s="62"/>
      <c r="P12" s="62"/>
    </row>
    <row r="13" spans="1:16" s="61" customFormat="1" ht="18" customHeight="1">
      <c r="A13" s="253"/>
      <c r="B13" s="30"/>
      <c r="C13" s="34"/>
      <c r="D13" s="30"/>
      <c r="E13" s="63"/>
      <c r="F13" s="63"/>
      <c r="G13" s="63">
        <f>SUM(E12:F13)</f>
        <v>0</v>
      </c>
      <c r="H13" s="63">
        <f>G13*12</f>
        <v>0</v>
      </c>
      <c r="I13" s="63"/>
      <c r="J13" s="63">
        <f>G13/30*20</f>
        <v>0</v>
      </c>
      <c r="K13" s="63">
        <f>G13*2.5</f>
        <v>0</v>
      </c>
      <c r="L13" s="64">
        <f>E12*7.83%*65%*12</f>
        <v>0</v>
      </c>
      <c r="M13" s="80"/>
      <c r="N13" s="64">
        <f>E12*2*15%*65%*12</f>
        <v>0</v>
      </c>
      <c r="O13" s="63">
        <f>SUM(H13:N13)</f>
        <v>0</v>
      </c>
      <c r="P13" s="63"/>
    </row>
    <row r="14" spans="1:16" s="61" customFormat="1" ht="15" customHeight="1">
      <c r="A14" s="253">
        <v>5</v>
      </c>
      <c r="B14" s="35"/>
      <c r="C14" s="32"/>
      <c r="D14" s="35"/>
      <c r="E14" s="62"/>
      <c r="F14" s="62"/>
      <c r="G14" s="62"/>
      <c r="H14" s="62"/>
      <c r="I14" s="62"/>
      <c r="J14" s="62"/>
      <c r="K14" s="62"/>
      <c r="L14" s="62"/>
      <c r="M14" s="81"/>
      <c r="N14" s="62"/>
      <c r="O14" s="62"/>
      <c r="P14" s="62"/>
    </row>
    <row r="15" spans="1:16" s="61" customFormat="1" ht="16.5">
      <c r="A15" s="253"/>
      <c r="B15" s="30"/>
      <c r="C15" s="34"/>
      <c r="D15" s="30"/>
      <c r="E15" s="63"/>
      <c r="F15" s="63"/>
      <c r="G15" s="63">
        <f>SUM(E14:F15)</f>
        <v>0</v>
      </c>
      <c r="H15" s="63">
        <f>G15*12</f>
        <v>0</v>
      </c>
      <c r="I15" s="63"/>
      <c r="J15" s="63">
        <f>G15/30*20</f>
        <v>0</v>
      </c>
      <c r="K15" s="63">
        <f>G15*2.5</f>
        <v>0</v>
      </c>
      <c r="L15" s="64">
        <f>E14*7.83%*65%*12</f>
        <v>0</v>
      </c>
      <c r="M15" s="80"/>
      <c r="N15" s="64">
        <f>E14*2*15%*65%*12</f>
        <v>0</v>
      </c>
      <c r="O15" s="63">
        <f>SUM(H15:N15)</f>
        <v>0</v>
      </c>
      <c r="P15" s="63"/>
    </row>
    <row r="16" spans="1:16" s="61" customFormat="1" ht="19.5" customHeight="1">
      <c r="A16" s="253">
        <v>6</v>
      </c>
      <c r="B16" s="35"/>
      <c r="C16" s="32"/>
      <c r="D16" s="35"/>
      <c r="E16" s="62"/>
      <c r="F16" s="62"/>
      <c r="G16" s="62"/>
      <c r="H16" s="62"/>
      <c r="I16" s="62"/>
      <c r="J16" s="62"/>
      <c r="K16" s="62"/>
      <c r="L16" s="62"/>
      <c r="M16" s="81"/>
      <c r="N16" s="62"/>
      <c r="O16" s="62"/>
      <c r="P16" s="62"/>
    </row>
    <row r="17" spans="1:16" s="61" customFormat="1" ht="18" customHeight="1">
      <c r="A17" s="253"/>
      <c r="B17" s="30"/>
      <c r="C17" s="34"/>
      <c r="D17" s="30"/>
      <c r="E17" s="63"/>
      <c r="F17" s="63"/>
      <c r="G17" s="63">
        <f>SUM(E16:F17)</f>
        <v>0</v>
      </c>
      <c r="H17" s="63">
        <f>G17*12</f>
        <v>0</v>
      </c>
      <c r="I17" s="63"/>
      <c r="J17" s="63">
        <f>G17/30*20</f>
        <v>0</v>
      </c>
      <c r="K17" s="63">
        <f>G17*2.5</f>
        <v>0</v>
      </c>
      <c r="L17" s="64">
        <f>E16*7.83%*65%*12</f>
        <v>0</v>
      </c>
      <c r="M17" s="80"/>
      <c r="N17" s="64">
        <f>E16*2*15%*65%*12</f>
        <v>0</v>
      </c>
      <c r="O17" s="63">
        <f>SUM(H17:N17)</f>
        <v>0</v>
      </c>
      <c r="P17" s="63"/>
    </row>
    <row r="18" spans="1:16" s="61" customFormat="1" ht="19.5" customHeight="1">
      <c r="A18" s="253">
        <v>7</v>
      </c>
      <c r="B18" s="35"/>
      <c r="C18" s="32"/>
      <c r="D18" s="35"/>
      <c r="E18" s="62"/>
      <c r="F18" s="62"/>
      <c r="G18" s="62"/>
      <c r="H18" s="62"/>
      <c r="I18" s="62"/>
      <c r="J18" s="62"/>
      <c r="K18" s="62"/>
      <c r="L18" s="62"/>
      <c r="M18" s="81"/>
      <c r="N18" s="62"/>
      <c r="O18" s="62"/>
      <c r="P18" s="62"/>
    </row>
    <row r="19" spans="1:16" s="61" customFormat="1" ht="18" customHeight="1">
      <c r="A19" s="253"/>
      <c r="B19" s="30"/>
      <c r="C19" s="34"/>
      <c r="D19" s="30"/>
      <c r="E19" s="63"/>
      <c r="F19" s="63"/>
      <c r="G19" s="63">
        <f>SUM(E18:F19)</f>
        <v>0</v>
      </c>
      <c r="H19" s="63">
        <f>G19*12</f>
        <v>0</v>
      </c>
      <c r="I19" s="63"/>
      <c r="J19" s="63">
        <f>G19/30*20</f>
        <v>0</v>
      </c>
      <c r="K19" s="63">
        <f>G19*2.5</f>
        <v>0</v>
      </c>
      <c r="L19" s="64">
        <f>E18*7.83%*65%*12</f>
        <v>0</v>
      </c>
      <c r="M19" s="80"/>
      <c r="N19" s="64">
        <f>E18*2*15%*65%*12</f>
        <v>0</v>
      </c>
      <c r="O19" s="63">
        <f>SUM(H19:N19)</f>
        <v>0</v>
      </c>
      <c r="P19" s="63"/>
    </row>
    <row r="20" spans="1:16" s="61" customFormat="1" ht="15" customHeight="1">
      <c r="A20" s="253">
        <v>8</v>
      </c>
      <c r="B20" s="35"/>
      <c r="C20" s="32"/>
      <c r="D20" s="35"/>
      <c r="E20" s="62"/>
      <c r="F20" s="62"/>
      <c r="G20" s="62"/>
      <c r="H20" s="62"/>
      <c r="I20" s="62"/>
      <c r="J20" s="62"/>
      <c r="K20" s="62"/>
      <c r="L20" s="62"/>
      <c r="M20" s="81"/>
      <c r="N20" s="62"/>
      <c r="O20" s="62"/>
      <c r="P20" s="62"/>
    </row>
    <row r="21" spans="1:16" s="61" customFormat="1" ht="16.5">
      <c r="A21" s="253"/>
      <c r="B21" s="30"/>
      <c r="C21" s="34"/>
      <c r="D21" s="30"/>
      <c r="E21" s="63"/>
      <c r="F21" s="63"/>
      <c r="G21" s="63">
        <f>SUM(E20:F21)</f>
        <v>0</v>
      </c>
      <c r="H21" s="63">
        <f>G21*12</f>
        <v>0</v>
      </c>
      <c r="I21" s="63"/>
      <c r="J21" s="63"/>
      <c r="K21" s="63">
        <f>G21*2.5</f>
        <v>0</v>
      </c>
      <c r="L21" s="64">
        <f>E20*7.83%*65%*12</f>
        <v>0</v>
      </c>
      <c r="M21" s="80"/>
      <c r="N21" s="64">
        <f>E20*2*15%*65%*12</f>
        <v>0</v>
      </c>
      <c r="O21" s="63">
        <f>SUM(H21:N21)</f>
        <v>0</v>
      </c>
      <c r="P21" s="63"/>
    </row>
    <row r="22" spans="2:16" s="66" customFormat="1" ht="22.5" customHeight="1">
      <c r="B22" s="261" t="s">
        <v>187</v>
      </c>
      <c r="C22" s="261"/>
      <c r="D22" s="86"/>
      <c r="E22" s="87"/>
      <c r="F22" s="87"/>
      <c r="G22" s="87">
        <f aca="true" t="shared" si="0" ref="G22:O22">SUM(G6:G21)</f>
        <v>0</v>
      </c>
      <c r="H22" s="87">
        <f t="shared" si="0"/>
        <v>0</v>
      </c>
      <c r="I22" s="87">
        <f t="shared" si="0"/>
        <v>0</v>
      </c>
      <c r="J22" s="87">
        <f t="shared" si="0"/>
        <v>0</v>
      </c>
      <c r="K22" s="87">
        <f t="shared" si="0"/>
        <v>0</v>
      </c>
      <c r="L22" s="87">
        <f t="shared" si="0"/>
        <v>0</v>
      </c>
      <c r="M22" s="87">
        <f t="shared" si="0"/>
        <v>0</v>
      </c>
      <c r="N22" s="87">
        <f t="shared" si="0"/>
        <v>0</v>
      </c>
      <c r="O22" s="87">
        <f t="shared" si="0"/>
        <v>0</v>
      </c>
      <c r="P22" s="87"/>
    </row>
    <row r="23" spans="1:16" s="61" customFormat="1" ht="15" customHeight="1">
      <c r="A23" s="253">
        <v>9</v>
      </c>
      <c r="B23" s="35" t="s">
        <v>96</v>
      </c>
      <c r="C23" s="32"/>
      <c r="D23" s="35"/>
      <c r="E23" s="62"/>
      <c r="F23" s="62"/>
      <c r="G23" s="62"/>
      <c r="H23" s="62"/>
      <c r="I23" s="62"/>
      <c r="J23" s="62"/>
      <c r="K23" s="62"/>
      <c r="L23" s="62"/>
      <c r="M23" s="81"/>
      <c r="N23" s="62"/>
      <c r="O23" s="62"/>
      <c r="P23" s="264"/>
    </row>
    <row r="24" spans="1:16" s="61" customFormat="1" ht="16.5">
      <c r="A24" s="253"/>
      <c r="B24" s="30"/>
      <c r="C24" s="34"/>
      <c r="D24" s="30"/>
      <c r="E24" s="94"/>
      <c r="F24" s="94"/>
      <c r="G24" s="63">
        <f>SUM(E23:F24)</f>
        <v>0</v>
      </c>
      <c r="H24" s="63">
        <f>G24*12</f>
        <v>0</v>
      </c>
      <c r="I24" s="63"/>
      <c r="J24" s="63"/>
      <c r="K24" s="63">
        <f>G24*2.5</f>
        <v>0</v>
      </c>
      <c r="L24" s="64">
        <f>E23*7.83%*65%*12</f>
        <v>0</v>
      </c>
      <c r="M24" s="80"/>
      <c r="N24" s="64">
        <f>E23*2*15%*65%*12</f>
        <v>0</v>
      </c>
      <c r="O24" s="63">
        <f>SUM(H24:N24)</f>
        <v>0</v>
      </c>
      <c r="P24" s="264"/>
    </row>
    <row r="25" spans="1:16" s="61" customFormat="1" ht="15" customHeight="1">
      <c r="A25" s="253">
        <v>10</v>
      </c>
      <c r="B25" s="35" t="s">
        <v>60</v>
      </c>
      <c r="C25" s="32"/>
      <c r="D25" s="35"/>
      <c r="E25" s="62"/>
      <c r="F25" s="62"/>
      <c r="G25" s="62"/>
      <c r="H25" s="62"/>
      <c r="I25" s="62"/>
      <c r="J25" s="62"/>
      <c r="K25" s="62"/>
      <c r="L25" s="62"/>
      <c r="M25" s="81"/>
      <c r="N25" s="62"/>
      <c r="O25" s="62"/>
      <c r="P25" s="62"/>
    </row>
    <row r="26" spans="1:16" s="61" customFormat="1" ht="16.5">
      <c r="A26" s="253"/>
      <c r="B26" s="30"/>
      <c r="C26" s="34"/>
      <c r="D26" s="30"/>
      <c r="E26" s="94"/>
      <c r="F26" s="94"/>
      <c r="G26" s="63">
        <f>SUM(E25:F26)</f>
        <v>0</v>
      </c>
      <c r="H26" s="63">
        <f>G26*12</f>
        <v>0</v>
      </c>
      <c r="I26" s="63"/>
      <c r="J26" s="63"/>
      <c r="K26" s="63">
        <f>G26*2.5</f>
        <v>0</v>
      </c>
      <c r="L26" s="64">
        <f>E25*7.83%*65%*12</f>
        <v>0</v>
      </c>
      <c r="M26" s="80"/>
      <c r="N26" s="64">
        <f>E25*2*15%*65%*12</f>
        <v>0</v>
      </c>
      <c r="O26" s="63">
        <f>SUM(H26:N26)</f>
        <v>0</v>
      </c>
      <c r="P26" s="63"/>
    </row>
    <row r="27" spans="1:16" s="61" customFormat="1" ht="15.75">
      <c r="A27" s="67"/>
      <c r="B27" s="271" t="s">
        <v>188</v>
      </c>
      <c r="C27" s="271"/>
      <c r="D27" s="95"/>
      <c r="E27" s="96"/>
      <c r="F27" s="87"/>
      <c r="G27" s="87">
        <f>SUM(G23:G26)</f>
        <v>0</v>
      </c>
      <c r="H27" s="87">
        <f aca="true" t="shared" si="1" ref="H27:N27">SUM(H23:H26)</f>
        <v>0</v>
      </c>
      <c r="I27" s="87">
        <f t="shared" si="1"/>
        <v>0</v>
      </c>
      <c r="J27" s="87">
        <f t="shared" si="1"/>
        <v>0</v>
      </c>
      <c r="K27" s="87">
        <f t="shared" si="1"/>
        <v>0</v>
      </c>
      <c r="L27" s="87">
        <f t="shared" si="1"/>
        <v>0</v>
      </c>
      <c r="M27" s="87">
        <f t="shared" si="1"/>
        <v>0</v>
      </c>
      <c r="N27" s="87">
        <f t="shared" si="1"/>
        <v>0</v>
      </c>
      <c r="O27" s="87">
        <f>SUM(O23:O26)</f>
        <v>0</v>
      </c>
      <c r="P27" s="87"/>
    </row>
    <row r="28" spans="1:16" s="61" customFormat="1" ht="23.25" customHeight="1">
      <c r="A28" s="67"/>
      <c r="B28" s="275" t="s">
        <v>232</v>
      </c>
      <c r="C28" s="276"/>
      <c r="D28" s="276"/>
      <c r="E28" s="276"/>
      <c r="F28" s="276"/>
      <c r="G28" s="276"/>
      <c r="H28" s="276"/>
      <c r="I28" s="276"/>
      <c r="J28" s="276"/>
      <c r="K28" s="276"/>
      <c r="L28" s="276"/>
      <c r="M28" s="276"/>
      <c r="N28" s="277"/>
      <c r="O28" s="198"/>
      <c r="P28" s="87"/>
    </row>
    <row r="29" spans="2:16" s="66" customFormat="1" ht="22.5" customHeight="1">
      <c r="B29" s="272" t="s">
        <v>61</v>
      </c>
      <c r="C29" s="273"/>
      <c r="D29" s="273"/>
      <c r="E29" s="273"/>
      <c r="F29" s="273"/>
      <c r="G29" s="273"/>
      <c r="H29" s="273"/>
      <c r="I29" s="273"/>
      <c r="J29" s="273"/>
      <c r="K29" s="273"/>
      <c r="L29" s="273"/>
      <c r="M29" s="273"/>
      <c r="N29" s="274"/>
      <c r="O29" s="87"/>
      <c r="P29" s="87"/>
    </row>
    <row r="30" spans="2:16" s="66" customFormat="1" ht="22.5" customHeight="1">
      <c r="B30" s="265" t="s">
        <v>218</v>
      </c>
      <c r="C30" s="266"/>
      <c r="D30" s="266"/>
      <c r="E30" s="267"/>
      <c r="F30" s="88"/>
      <c r="G30" s="89">
        <f aca="true" t="shared" si="2" ref="G30:N30">G22+G27+G29</f>
        <v>0</v>
      </c>
      <c r="H30" s="89">
        <f t="shared" si="2"/>
        <v>0</v>
      </c>
      <c r="I30" s="89">
        <f t="shared" si="2"/>
        <v>0</v>
      </c>
      <c r="J30" s="89">
        <f t="shared" si="2"/>
        <v>0</v>
      </c>
      <c r="K30" s="89">
        <f t="shared" si="2"/>
        <v>0</v>
      </c>
      <c r="L30" s="89">
        <f t="shared" si="2"/>
        <v>0</v>
      </c>
      <c r="M30" s="89">
        <f t="shared" si="2"/>
        <v>0</v>
      </c>
      <c r="N30" s="89">
        <f t="shared" si="2"/>
        <v>0</v>
      </c>
      <c r="O30" s="89">
        <f>O22+O27+O28+O29</f>
        <v>0</v>
      </c>
      <c r="P30" s="89"/>
    </row>
    <row r="31" spans="2:16" s="61" customFormat="1" ht="19.5" customHeight="1">
      <c r="B31" s="268">
        <f>O30</f>
        <v>0</v>
      </c>
      <c r="C31" s="269"/>
      <c r="D31" s="269"/>
      <c r="E31" s="270"/>
      <c r="F31" s="68"/>
      <c r="G31" s="68"/>
      <c r="H31" s="68"/>
      <c r="I31" s="68"/>
      <c r="J31" s="68"/>
      <c r="K31" s="68"/>
      <c r="L31" s="68"/>
      <c r="M31" s="82"/>
      <c r="N31" s="85"/>
      <c r="O31" s="250" t="s">
        <v>219</v>
      </c>
      <c r="P31" s="250"/>
    </row>
    <row r="32" spans="1:214" s="83" customFormat="1" ht="23.25" customHeight="1">
      <c r="A32" s="259" t="s">
        <v>164</v>
      </c>
      <c r="B32" s="260"/>
      <c r="C32" s="260"/>
      <c r="D32" s="260"/>
      <c r="E32" s="260"/>
      <c r="F32" s="260"/>
      <c r="G32" s="260"/>
      <c r="H32" s="260"/>
      <c r="I32" s="260"/>
      <c r="J32" s="260"/>
      <c r="K32" s="260"/>
      <c r="L32" s="260"/>
      <c r="M32" s="260"/>
      <c r="N32" s="260"/>
      <c r="O32" s="260"/>
      <c r="P32" s="260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4"/>
      <c r="BM32" s="84"/>
      <c r="BN32" s="84"/>
      <c r="BO32" s="84"/>
      <c r="BP32" s="84"/>
      <c r="BQ32" s="84"/>
      <c r="BR32" s="84"/>
      <c r="BS32" s="84"/>
      <c r="BT32" s="84"/>
      <c r="BU32" s="84"/>
      <c r="BV32" s="84"/>
      <c r="BW32" s="84"/>
      <c r="BX32" s="84"/>
      <c r="BY32" s="84"/>
      <c r="BZ32" s="84"/>
      <c r="CA32" s="84"/>
      <c r="CB32" s="84"/>
      <c r="CC32" s="84"/>
      <c r="CD32" s="84"/>
      <c r="CE32" s="84"/>
      <c r="CF32" s="84"/>
      <c r="CG32" s="84"/>
      <c r="CH32" s="84"/>
      <c r="CI32" s="84"/>
      <c r="CJ32" s="84"/>
      <c r="CK32" s="84"/>
      <c r="CL32" s="84"/>
      <c r="CM32" s="84"/>
      <c r="CN32" s="84"/>
      <c r="CO32" s="84"/>
      <c r="CP32" s="84"/>
      <c r="CQ32" s="84"/>
      <c r="CR32" s="84"/>
      <c r="CS32" s="84"/>
      <c r="CT32" s="84"/>
      <c r="CU32" s="84"/>
      <c r="CV32" s="84"/>
      <c r="CW32" s="84"/>
      <c r="CX32" s="84"/>
      <c r="CY32" s="84"/>
      <c r="CZ32" s="84"/>
      <c r="DA32" s="84"/>
      <c r="DB32" s="84"/>
      <c r="DC32" s="84"/>
      <c r="DD32" s="84"/>
      <c r="DE32" s="84"/>
      <c r="DF32" s="84"/>
      <c r="DG32" s="84"/>
      <c r="DH32" s="84"/>
      <c r="DI32" s="84"/>
      <c r="DJ32" s="84"/>
      <c r="DK32" s="84"/>
      <c r="DL32" s="84"/>
      <c r="DM32" s="84"/>
      <c r="DN32" s="84"/>
      <c r="DO32" s="84"/>
      <c r="DP32" s="84"/>
      <c r="DQ32" s="84"/>
      <c r="DR32" s="84"/>
      <c r="DS32" s="84"/>
      <c r="DT32" s="84"/>
      <c r="DU32" s="84"/>
      <c r="DV32" s="84"/>
      <c r="DW32" s="84"/>
      <c r="DX32" s="84"/>
      <c r="DY32" s="84"/>
      <c r="DZ32" s="84"/>
      <c r="EA32" s="84"/>
      <c r="EB32" s="84"/>
      <c r="EC32" s="84"/>
      <c r="ED32" s="84"/>
      <c r="EE32" s="84"/>
      <c r="EF32" s="84"/>
      <c r="EG32" s="84"/>
      <c r="EH32" s="84"/>
      <c r="EI32" s="84"/>
      <c r="EJ32" s="84"/>
      <c r="EK32" s="84"/>
      <c r="EL32" s="84"/>
      <c r="EM32" s="84"/>
      <c r="EN32" s="84"/>
      <c r="EO32" s="84"/>
      <c r="EP32" s="84"/>
      <c r="EQ32" s="84"/>
      <c r="ER32" s="84"/>
      <c r="ES32" s="84"/>
      <c r="ET32" s="84"/>
      <c r="EU32" s="84"/>
      <c r="EV32" s="84"/>
      <c r="EW32" s="84"/>
      <c r="EX32" s="84"/>
      <c r="EY32" s="84"/>
      <c r="EZ32" s="84"/>
      <c r="FA32" s="84"/>
      <c r="FB32" s="84"/>
      <c r="FC32" s="84"/>
      <c r="FD32" s="84"/>
      <c r="FE32" s="84"/>
      <c r="FF32" s="84"/>
      <c r="FG32" s="84"/>
      <c r="FH32" s="84"/>
      <c r="FI32" s="84"/>
      <c r="FJ32" s="84"/>
      <c r="FK32" s="84"/>
      <c r="FL32" s="84"/>
      <c r="FM32" s="84"/>
      <c r="FN32" s="84"/>
      <c r="FO32" s="84"/>
      <c r="FP32" s="84"/>
      <c r="FQ32" s="84"/>
      <c r="FR32" s="84"/>
      <c r="FS32" s="84"/>
      <c r="FT32" s="84"/>
      <c r="FU32" s="84"/>
      <c r="FV32" s="84"/>
      <c r="FW32" s="84"/>
      <c r="FX32" s="84"/>
      <c r="FY32" s="84"/>
      <c r="FZ32" s="84"/>
      <c r="GA32" s="84"/>
      <c r="GB32" s="84"/>
      <c r="GC32" s="84"/>
      <c r="GD32" s="84"/>
      <c r="GE32" s="84"/>
      <c r="GF32" s="84"/>
      <c r="GG32" s="84"/>
      <c r="GH32" s="84"/>
      <c r="GI32" s="84"/>
      <c r="GJ32" s="84"/>
      <c r="GK32" s="84"/>
      <c r="GL32" s="84"/>
      <c r="GM32" s="84"/>
      <c r="GN32" s="84"/>
      <c r="GO32" s="84"/>
      <c r="GP32" s="84"/>
      <c r="GQ32" s="84"/>
      <c r="GR32" s="84"/>
      <c r="GS32" s="84"/>
      <c r="GT32" s="84"/>
      <c r="GU32" s="84"/>
      <c r="GV32" s="84"/>
      <c r="GW32" s="84"/>
      <c r="GX32" s="84"/>
      <c r="GY32" s="84"/>
      <c r="GZ32" s="84"/>
      <c r="HA32" s="84"/>
      <c r="HB32" s="84"/>
      <c r="HC32" s="84"/>
      <c r="HD32" s="84"/>
      <c r="HE32" s="84"/>
      <c r="HF32" s="84"/>
    </row>
    <row r="33" spans="1:214" ht="23.25" customHeight="1">
      <c r="A33" s="262" t="s">
        <v>165</v>
      </c>
      <c r="B33" s="258"/>
      <c r="C33" s="258"/>
      <c r="D33" s="258"/>
      <c r="E33" s="258"/>
      <c r="F33" s="258"/>
      <c r="G33" s="258"/>
      <c r="H33" s="258"/>
      <c r="I33" s="258"/>
      <c r="J33" s="258"/>
      <c r="K33" s="258"/>
      <c r="L33" s="258"/>
      <c r="M33" s="258"/>
      <c r="N33" s="258"/>
      <c r="O33" s="258"/>
      <c r="P33" s="258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56"/>
      <c r="DG33" s="56"/>
      <c r="DH33" s="56"/>
      <c r="DI33" s="56"/>
      <c r="DJ33" s="56"/>
      <c r="DK33" s="56"/>
      <c r="DL33" s="56"/>
      <c r="DM33" s="56"/>
      <c r="DN33" s="56"/>
      <c r="DO33" s="56"/>
      <c r="DP33" s="56"/>
      <c r="DQ33" s="56"/>
      <c r="DR33" s="56"/>
      <c r="DS33" s="56"/>
      <c r="DT33" s="56"/>
      <c r="DU33" s="56"/>
      <c r="DV33" s="56"/>
      <c r="DW33" s="56"/>
      <c r="DX33" s="56"/>
      <c r="DY33" s="56"/>
      <c r="DZ33" s="56"/>
      <c r="EA33" s="56"/>
      <c r="EB33" s="56"/>
      <c r="EC33" s="56"/>
      <c r="ED33" s="56"/>
      <c r="EE33" s="56"/>
      <c r="EF33" s="56"/>
      <c r="EG33" s="56"/>
      <c r="EH33" s="56"/>
      <c r="EI33" s="56"/>
      <c r="EJ33" s="56"/>
      <c r="EK33" s="56"/>
      <c r="EL33" s="56"/>
      <c r="EM33" s="56"/>
      <c r="EN33" s="56"/>
      <c r="EO33" s="56"/>
      <c r="EP33" s="56"/>
      <c r="EQ33" s="56"/>
      <c r="ER33" s="56"/>
      <c r="ES33" s="56"/>
      <c r="ET33" s="56"/>
      <c r="EU33" s="56"/>
      <c r="EV33" s="56"/>
      <c r="EW33" s="56"/>
      <c r="EX33" s="56"/>
      <c r="EY33" s="56"/>
      <c r="EZ33" s="56"/>
      <c r="FA33" s="56"/>
      <c r="FB33" s="56"/>
      <c r="FC33" s="56"/>
      <c r="FD33" s="56"/>
      <c r="FE33" s="56"/>
      <c r="FF33" s="56"/>
      <c r="FG33" s="56"/>
      <c r="FH33" s="56"/>
      <c r="FI33" s="56"/>
      <c r="FJ33" s="56"/>
      <c r="FK33" s="56"/>
      <c r="FL33" s="56"/>
      <c r="FM33" s="56"/>
      <c r="FN33" s="56"/>
      <c r="FO33" s="56"/>
      <c r="FP33" s="56"/>
      <c r="FQ33" s="56"/>
      <c r="FR33" s="56"/>
      <c r="FS33" s="56"/>
      <c r="FT33" s="56"/>
      <c r="FU33" s="56"/>
      <c r="FV33" s="56"/>
      <c r="FW33" s="56"/>
      <c r="FX33" s="56"/>
      <c r="FY33" s="56"/>
      <c r="FZ33" s="56"/>
      <c r="GA33" s="56"/>
      <c r="GB33" s="56"/>
      <c r="GC33" s="56"/>
      <c r="GD33" s="56"/>
      <c r="GE33" s="56"/>
      <c r="GF33" s="56"/>
      <c r="GG33" s="56"/>
      <c r="GH33" s="56"/>
      <c r="GI33" s="56"/>
      <c r="GJ33" s="56"/>
      <c r="GK33" s="56"/>
      <c r="GL33" s="56"/>
      <c r="GM33" s="56"/>
      <c r="GN33" s="56"/>
      <c r="GO33" s="56"/>
      <c r="GP33" s="56"/>
      <c r="GQ33" s="56"/>
      <c r="GR33" s="56"/>
      <c r="GS33" s="56"/>
      <c r="GT33" s="56"/>
      <c r="GU33" s="56"/>
      <c r="GV33" s="56"/>
      <c r="GW33" s="56"/>
      <c r="GX33" s="56"/>
      <c r="GY33" s="56"/>
      <c r="GZ33" s="56"/>
      <c r="HA33" s="56"/>
      <c r="HB33" s="56"/>
      <c r="HC33" s="56"/>
      <c r="HD33" s="56"/>
      <c r="HE33" s="56"/>
      <c r="HF33" s="56"/>
    </row>
    <row r="34" spans="1:214" ht="23.25" customHeight="1">
      <c r="A34" s="257" t="s">
        <v>166</v>
      </c>
      <c r="B34" s="258"/>
      <c r="C34" s="258"/>
      <c r="D34" s="258"/>
      <c r="E34" s="258"/>
      <c r="F34" s="258"/>
      <c r="G34" s="258"/>
      <c r="H34" s="258"/>
      <c r="I34" s="258"/>
      <c r="J34" s="258"/>
      <c r="K34" s="258"/>
      <c r="L34" s="258"/>
      <c r="M34" s="258"/>
      <c r="N34" s="258"/>
      <c r="O34" s="258"/>
      <c r="P34" s="258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/>
      <c r="CZ34" s="56"/>
      <c r="DA34" s="56"/>
      <c r="DB34" s="56"/>
      <c r="DC34" s="56"/>
      <c r="DD34" s="56"/>
      <c r="DE34" s="56"/>
      <c r="DF34" s="56"/>
      <c r="DG34" s="56"/>
      <c r="DH34" s="56"/>
      <c r="DI34" s="56"/>
      <c r="DJ34" s="56"/>
      <c r="DK34" s="56"/>
      <c r="DL34" s="56"/>
      <c r="DM34" s="56"/>
      <c r="DN34" s="56"/>
      <c r="DO34" s="56"/>
      <c r="DP34" s="56"/>
      <c r="DQ34" s="56"/>
      <c r="DR34" s="56"/>
      <c r="DS34" s="56"/>
      <c r="DT34" s="56"/>
      <c r="DU34" s="56"/>
      <c r="DV34" s="56"/>
      <c r="DW34" s="56"/>
      <c r="DX34" s="56"/>
      <c r="DY34" s="56"/>
      <c r="DZ34" s="56"/>
      <c r="EA34" s="56"/>
      <c r="EB34" s="56"/>
      <c r="EC34" s="56"/>
      <c r="ED34" s="56"/>
      <c r="EE34" s="56"/>
      <c r="EF34" s="56"/>
      <c r="EG34" s="56"/>
      <c r="EH34" s="56"/>
      <c r="EI34" s="56"/>
      <c r="EJ34" s="56"/>
      <c r="EK34" s="56"/>
      <c r="EL34" s="56"/>
      <c r="EM34" s="56"/>
      <c r="EN34" s="56"/>
      <c r="EO34" s="56"/>
      <c r="EP34" s="56"/>
      <c r="EQ34" s="56"/>
      <c r="ER34" s="56"/>
      <c r="ES34" s="56"/>
      <c r="ET34" s="56"/>
      <c r="EU34" s="56"/>
      <c r="EV34" s="56"/>
      <c r="EW34" s="56"/>
      <c r="EX34" s="56"/>
      <c r="EY34" s="56"/>
      <c r="EZ34" s="56"/>
      <c r="FA34" s="56"/>
      <c r="FB34" s="56"/>
      <c r="FC34" s="56"/>
      <c r="FD34" s="56"/>
      <c r="FE34" s="56"/>
      <c r="FF34" s="56"/>
      <c r="FG34" s="56"/>
      <c r="FH34" s="56"/>
      <c r="FI34" s="56"/>
      <c r="FJ34" s="56"/>
      <c r="FK34" s="56"/>
      <c r="FL34" s="56"/>
      <c r="FM34" s="56"/>
      <c r="FN34" s="56"/>
      <c r="FO34" s="56"/>
      <c r="FP34" s="56"/>
      <c r="FQ34" s="56"/>
      <c r="FR34" s="56"/>
      <c r="FS34" s="56"/>
      <c r="FT34" s="56"/>
      <c r="FU34" s="56"/>
      <c r="FV34" s="56"/>
      <c r="FW34" s="56"/>
      <c r="FX34" s="56"/>
      <c r="FY34" s="56"/>
      <c r="FZ34" s="56"/>
      <c r="GA34" s="56"/>
      <c r="GB34" s="56"/>
      <c r="GC34" s="56"/>
      <c r="GD34" s="56"/>
      <c r="GE34" s="56"/>
      <c r="GF34" s="56"/>
      <c r="GG34" s="56"/>
      <c r="GH34" s="56"/>
      <c r="GI34" s="56"/>
      <c r="GJ34" s="56"/>
      <c r="GK34" s="56"/>
      <c r="GL34" s="56"/>
      <c r="GM34" s="56"/>
      <c r="GN34" s="56"/>
      <c r="GO34" s="56"/>
      <c r="GP34" s="56"/>
      <c r="GQ34" s="56"/>
      <c r="GR34" s="56"/>
      <c r="GS34" s="56"/>
      <c r="GT34" s="56"/>
      <c r="GU34" s="56"/>
      <c r="GV34" s="56"/>
      <c r="GW34" s="56"/>
      <c r="GX34" s="56"/>
      <c r="GY34" s="56"/>
      <c r="GZ34" s="56"/>
      <c r="HA34" s="56"/>
      <c r="HB34" s="56"/>
      <c r="HC34" s="56"/>
      <c r="HD34" s="56"/>
      <c r="HE34" s="56"/>
      <c r="HF34" s="56"/>
    </row>
    <row r="35" spans="2:14" ht="19.5" customHeight="1">
      <c r="B35" s="17" t="s">
        <v>132</v>
      </c>
      <c r="F35" s="17" t="s">
        <v>103</v>
      </c>
      <c r="I35" s="17" t="s">
        <v>97</v>
      </c>
      <c r="J35" s="2"/>
      <c r="N35" s="17" t="s">
        <v>98</v>
      </c>
    </row>
    <row r="36" spans="2:14" ht="19.5" customHeight="1">
      <c r="B36" s="17" t="s">
        <v>99</v>
      </c>
      <c r="N36" s="17" t="s">
        <v>100</v>
      </c>
    </row>
  </sheetData>
  <sheetProtection/>
  <mergeCells count="34">
    <mergeCell ref="B30:E30"/>
    <mergeCell ref="B31:E31"/>
    <mergeCell ref="A25:A26"/>
    <mergeCell ref="A20:A21"/>
    <mergeCell ref="B27:C27"/>
    <mergeCell ref="B29:N29"/>
    <mergeCell ref="B28:N28"/>
    <mergeCell ref="O4:O5"/>
    <mergeCell ref="P4:P5"/>
    <mergeCell ref="P23:P24"/>
    <mergeCell ref="H4:H5"/>
    <mergeCell ref="I4:I5"/>
    <mergeCell ref="J4:J5"/>
    <mergeCell ref="K4:K5"/>
    <mergeCell ref="A34:P34"/>
    <mergeCell ref="A32:P32"/>
    <mergeCell ref="A6:A7"/>
    <mergeCell ref="A8:A9"/>
    <mergeCell ref="A10:A11"/>
    <mergeCell ref="B22:C22"/>
    <mergeCell ref="A14:A15"/>
    <mergeCell ref="A16:A17"/>
    <mergeCell ref="A33:P33"/>
    <mergeCell ref="A18:A19"/>
    <mergeCell ref="B2:P2"/>
    <mergeCell ref="O31:P31"/>
    <mergeCell ref="B3:E3"/>
    <mergeCell ref="B4:B5"/>
    <mergeCell ref="A23:A24"/>
    <mergeCell ref="A12:A13"/>
    <mergeCell ref="L4:L5"/>
    <mergeCell ref="G4:G5"/>
    <mergeCell ref="M4:M5"/>
    <mergeCell ref="N4:N5"/>
  </mergeCells>
  <printOptions horizontalCentered="1"/>
  <pageMargins left="0.32" right="0.15748031496062992" top="0.17" bottom="0.26" header="0.42" footer="0.35"/>
  <pageSetup horizontalDpi="600" verticalDpi="600" orientation="landscape" paperSize="9" scale="85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L34"/>
  <sheetViews>
    <sheetView view="pageBreakPreview" zoomScaleNormal="75" zoomScaleSheetLayoutView="100" zoomScalePageLayoutView="0" workbookViewId="0" topLeftCell="A16">
      <selection activeCell="C12" sqref="C12"/>
    </sheetView>
  </sheetViews>
  <sheetFormatPr defaultColWidth="9.00390625" defaultRowHeight="16.5"/>
  <cols>
    <col min="1" max="1" width="22.00390625" style="2" customWidth="1"/>
    <col min="2" max="2" width="32.25390625" style="2" customWidth="1"/>
    <col min="3" max="3" width="9.50390625" style="2" customWidth="1"/>
    <col min="4" max="4" width="9.625" style="2" customWidth="1"/>
    <col min="5" max="5" width="14.00390625" style="2" customWidth="1"/>
    <col min="6" max="6" width="18.75390625" style="2" customWidth="1"/>
    <col min="7" max="7" width="13.75390625" style="2" customWidth="1"/>
    <col min="8" max="8" width="13.875" style="2" customWidth="1"/>
    <col min="9" max="9" width="13.625" style="2" customWidth="1"/>
    <col min="10" max="10" width="17.00390625" style="2" customWidth="1"/>
    <col min="11" max="16384" width="8.875" style="2" customWidth="1"/>
  </cols>
  <sheetData>
    <row r="1" ht="19.5">
      <c r="A1" s="5" t="s">
        <v>230</v>
      </c>
    </row>
    <row r="2" spans="1:10" ht="25.5" customHeight="1">
      <c r="A2" s="285" t="s">
        <v>16</v>
      </c>
      <c r="B2" s="285"/>
      <c r="C2" s="285"/>
      <c r="D2" s="285"/>
      <c r="E2" s="285"/>
      <c r="F2" s="285"/>
      <c r="G2" s="285"/>
      <c r="H2" s="285"/>
      <c r="I2" s="285"/>
      <c r="J2" s="285"/>
    </row>
    <row r="3" spans="1:10" ht="25.5" customHeight="1">
      <c r="A3" s="297" t="s">
        <v>226</v>
      </c>
      <c r="B3" s="297"/>
      <c r="C3" s="297"/>
      <c r="D3" s="297"/>
      <c r="E3" s="297"/>
      <c r="F3" s="297"/>
      <c r="G3" s="297"/>
      <c r="H3" s="297"/>
      <c r="I3" s="297"/>
      <c r="J3" s="297"/>
    </row>
    <row r="4" spans="1:12" s="57" customFormat="1" ht="21.75" customHeight="1">
      <c r="A4" s="57" t="s">
        <v>87</v>
      </c>
      <c r="D4" s="131"/>
      <c r="E4" s="131"/>
      <c r="F4" s="132"/>
      <c r="G4" s="132"/>
      <c r="H4" s="132"/>
      <c r="I4" s="132"/>
      <c r="J4" s="128" t="s">
        <v>181</v>
      </c>
      <c r="K4" s="129"/>
      <c r="L4" s="129"/>
    </row>
    <row r="5" spans="1:10" ht="33" customHeight="1">
      <c r="A5" s="287" t="s">
        <v>17</v>
      </c>
      <c r="B5" s="289" t="s">
        <v>18</v>
      </c>
      <c r="C5" s="284" t="s">
        <v>19</v>
      </c>
      <c r="D5" s="279" t="s">
        <v>20</v>
      </c>
      <c r="E5" s="286" t="s">
        <v>21</v>
      </c>
      <c r="F5" s="286" t="s">
        <v>22</v>
      </c>
      <c r="G5" s="291" t="s">
        <v>168</v>
      </c>
      <c r="H5" s="292"/>
      <c r="I5" s="293"/>
      <c r="J5" s="278" t="s">
        <v>169</v>
      </c>
    </row>
    <row r="6" spans="1:10" ht="18" customHeight="1">
      <c r="A6" s="288"/>
      <c r="B6" s="290"/>
      <c r="C6" s="284"/>
      <c r="D6" s="279"/>
      <c r="E6" s="284"/>
      <c r="F6" s="284"/>
      <c r="G6" s="130" t="s">
        <v>62</v>
      </c>
      <c r="H6" s="36" t="s">
        <v>63</v>
      </c>
      <c r="I6" s="37" t="s">
        <v>64</v>
      </c>
      <c r="J6" s="279"/>
    </row>
    <row r="7" spans="1:10" s="57" customFormat="1" ht="24.75" customHeight="1">
      <c r="A7" s="115" t="s">
        <v>130</v>
      </c>
      <c r="B7" s="116"/>
      <c r="C7" s="116"/>
      <c r="D7" s="117">
        <f>D8+D15</f>
        <v>0</v>
      </c>
      <c r="E7" s="118"/>
      <c r="F7" s="115">
        <f>F8+F15</f>
        <v>0</v>
      </c>
      <c r="G7" s="117">
        <f>G8+G15</f>
        <v>0</v>
      </c>
      <c r="H7" s="117">
        <f>H8+H15</f>
        <v>0</v>
      </c>
      <c r="I7" s="117">
        <f>I8+I15</f>
        <v>0</v>
      </c>
      <c r="J7" s="119"/>
    </row>
    <row r="8" spans="1:10" s="57" customFormat="1" ht="28.5" customHeight="1">
      <c r="A8" s="120" t="s">
        <v>23</v>
      </c>
      <c r="B8" s="121"/>
      <c r="C8" s="121"/>
      <c r="D8" s="122">
        <f>SUM(D9:D14)</f>
        <v>0</v>
      </c>
      <c r="E8" s="121"/>
      <c r="F8" s="122">
        <f>SUM(F9:F14)</f>
        <v>0</v>
      </c>
      <c r="G8" s="122">
        <f>SUM(G9:G14)</f>
        <v>0</v>
      </c>
      <c r="H8" s="122">
        <f>SUM(H9:H14)</f>
        <v>0</v>
      </c>
      <c r="I8" s="122">
        <f>SUM(I9:I14)</f>
        <v>0</v>
      </c>
      <c r="J8" s="122"/>
    </row>
    <row r="9" spans="1:10" s="57" customFormat="1" ht="24.75" customHeight="1">
      <c r="A9" s="123" t="s">
        <v>24</v>
      </c>
      <c r="B9" s="124"/>
      <c r="C9" s="139"/>
      <c r="D9" s="139"/>
      <c r="E9" s="139"/>
      <c r="F9" s="139"/>
      <c r="G9" s="144"/>
      <c r="H9" s="145"/>
      <c r="I9" s="145"/>
      <c r="J9" s="141"/>
    </row>
    <row r="10" spans="1:10" s="57" customFormat="1" ht="24.75" customHeight="1">
      <c r="A10" s="123" t="s">
        <v>25</v>
      </c>
      <c r="B10" s="124"/>
      <c r="C10" s="139"/>
      <c r="D10" s="139"/>
      <c r="E10" s="139"/>
      <c r="F10" s="139"/>
      <c r="G10" s="144"/>
      <c r="H10" s="145"/>
      <c r="I10" s="145"/>
      <c r="J10" s="141"/>
    </row>
    <row r="11" spans="1:10" s="57" customFormat="1" ht="24.75" customHeight="1">
      <c r="A11" s="123" t="s">
        <v>26</v>
      </c>
      <c r="B11" s="124"/>
      <c r="C11" s="139"/>
      <c r="D11" s="139"/>
      <c r="E11" s="139"/>
      <c r="F11" s="139"/>
      <c r="G11" s="144"/>
      <c r="H11" s="145"/>
      <c r="I11" s="145"/>
      <c r="J11" s="141"/>
    </row>
    <row r="12" spans="1:10" s="57" customFormat="1" ht="24.75" customHeight="1">
      <c r="A12" s="123" t="s">
        <v>27</v>
      </c>
      <c r="B12" s="124"/>
      <c r="C12" s="139"/>
      <c r="D12" s="139"/>
      <c r="E12" s="139"/>
      <c r="F12" s="139"/>
      <c r="G12" s="144"/>
      <c r="H12" s="145"/>
      <c r="I12" s="145"/>
      <c r="J12" s="141"/>
    </row>
    <row r="13" spans="1:10" s="57" customFormat="1" ht="24.75" customHeight="1">
      <c r="A13" s="123" t="s">
        <v>28</v>
      </c>
      <c r="B13" s="124"/>
      <c r="C13" s="139"/>
      <c r="D13" s="139"/>
      <c r="E13" s="139"/>
      <c r="F13" s="139"/>
      <c r="G13" s="144"/>
      <c r="H13" s="145"/>
      <c r="I13" s="145"/>
      <c r="J13" s="141"/>
    </row>
    <row r="14" spans="1:10" s="57" customFormat="1" ht="24.75" customHeight="1">
      <c r="A14" s="123" t="s">
        <v>29</v>
      </c>
      <c r="B14" s="124"/>
      <c r="C14" s="139"/>
      <c r="D14" s="139"/>
      <c r="E14" s="139"/>
      <c r="F14" s="139"/>
      <c r="G14" s="144"/>
      <c r="H14" s="145"/>
      <c r="I14" s="145"/>
      <c r="J14" s="141"/>
    </row>
    <row r="15" spans="1:10" s="57" customFormat="1" ht="24.75" customHeight="1">
      <c r="A15" s="125" t="s">
        <v>30</v>
      </c>
      <c r="B15" s="121"/>
      <c r="C15" s="121"/>
      <c r="D15" s="122">
        <f>SUM(D16:D22)</f>
        <v>0</v>
      </c>
      <c r="E15" s="121"/>
      <c r="F15" s="122">
        <f>SUM(F16:F22)</f>
        <v>0</v>
      </c>
      <c r="G15" s="122">
        <f>SUM(G16:G22)</f>
        <v>0</v>
      </c>
      <c r="H15" s="122">
        <f>SUM(H16:H22)</f>
        <v>0</v>
      </c>
      <c r="I15" s="122">
        <f>SUM(I16:I22)</f>
        <v>0</v>
      </c>
      <c r="J15" s="122"/>
    </row>
    <row r="16" spans="1:10" s="57" customFormat="1" ht="24.75" customHeight="1">
      <c r="A16" s="126" t="s">
        <v>31</v>
      </c>
      <c r="B16" s="124"/>
      <c r="C16" s="138"/>
      <c r="D16" s="138"/>
      <c r="E16" s="139"/>
      <c r="F16" s="138"/>
      <c r="G16" s="140"/>
      <c r="H16" s="141"/>
      <c r="I16" s="141"/>
      <c r="J16" s="124"/>
    </row>
    <row r="17" spans="1:10" s="57" customFormat="1" ht="24.75" customHeight="1">
      <c r="A17" s="126" t="s">
        <v>32</v>
      </c>
      <c r="B17" s="124"/>
      <c r="C17" s="138"/>
      <c r="D17" s="138"/>
      <c r="E17" s="139"/>
      <c r="F17" s="138"/>
      <c r="G17" s="140"/>
      <c r="H17" s="141"/>
      <c r="I17" s="141"/>
      <c r="J17" s="124"/>
    </row>
    <row r="18" spans="1:12" s="57" customFormat="1" ht="24.75" customHeight="1">
      <c r="A18" s="126" t="s">
        <v>33</v>
      </c>
      <c r="B18" s="124"/>
      <c r="C18" s="138"/>
      <c r="D18" s="138"/>
      <c r="E18" s="139"/>
      <c r="F18" s="138"/>
      <c r="G18" s="140"/>
      <c r="H18" s="141"/>
      <c r="I18" s="141"/>
      <c r="J18" s="124"/>
      <c r="L18" s="225"/>
    </row>
    <row r="19" spans="1:10" s="57" customFormat="1" ht="24.75" customHeight="1">
      <c r="A19" s="126" t="s">
        <v>34</v>
      </c>
      <c r="B19" s="124"/>
      <c r="C19" s="138"/>
      <c r="D19" s="138"/>
      <c r="E19" s="139"/>
      <c r="F19" s="138"/>
      <c r="G19" s="140"/>
      <c r="H19" s="141"/>
      <c r="I19" s="141"/>
      <c r="J19" s="124"/>
    </row>
    <row r="20" spans="1:10" s="57" customFormat="1" ht="24.75" customHeight="1">
      <c r="A20" s="126" t="s">
        <v>35</v>
      </c>
      <c r="B20" s="124"/>
      <c r="C20" s="138"/>
      <c r="D20" s="138"/>
      <c r="E20" s="139"/>
      <c r="F20" s="138"/>
      <c r="G20" s="140"/>
      <c r="H20" s="141"/>
      <c r="I20" s="141"/>
      <c r="J20" s="124"/>
    </row>
    <row r="21" spans="1:10" s="57" customFormat="1" ht="24.75" customHeight="1">
      <c r="A21" s="126" t="s">
        <v>39</v>
      </c>
      <c r="B21" s="124"/>
      <c r="C21" s="138"/>
      <c r="D21" s="138"/>
      <c r="E21" s="139"/>
      <c r="F21" s="138"/>
      <c r="G21" s="140"/>
      <c r="H21" s="141"/>
      <c r="I21" s="141"/>
      <c r="J21" s="124"/>
    </row>
    <row r="22" spans="1:10" s="57" customFormat="1" ht="24.75" customHeight="1">
      <c r="A22" s="123" t="s">
        <v>36</v>
      </c>
      <c r="B22" s="124"/>
      <c r="C22" s="127"/>
      <c r="D22" s="142"/>
      <c r="E22" s="199">
        <v>460000</v>
      </c>
      <c r="F22" s="139"/>
      <c r="G22" s="143"/>
      <c r="H22" s="142"/>
      <c r="I22" s="142"/>
      <c r="J22" s="124"/>
    </row>
    <row r="23" spans="1:10" s="57" customFormat="1" ht="19.5" customHeight="1">
      <c r="A23" s="296" t="s">
        <v>102</v>
      </c>
      <c r="B23" s="296"/>
      <c r="C23" s="296"/>
      <c r="D23" s="296"/>
      <c r="E23" s="296"/>
      <c r="F23" s="296"/>
      <c r="G23" s="296"/>
      <c r="H23" s="296"/>
      <c r="I23" s="280" t="s">
        <v>220</v>
      </c>
      <c r="J23" s="280"/>
    </row>
    <row r="24" spans="1:10" s="57" customFormat="1" ht="19.5" customHeight="1">
      <c r="A24" s="295" t="s">
        <v>42</v>
      </c>
      <c r="B24" s="295"/>
      <c r="C24" s="295"/>
      <c r="D24" s="295"/>
      <c r="E24" s="295"/>
      <c r="F24" s="295"/>
      <c r="G24" s="295"/>
      <c r="H24" s="295"/>
      <c r="I24" s="295"/>
      <c r="J24" s="295"/>
    </row>
    <row r="25" spans="1:10" s="57" customFormat="1" ht="19.5" customHeight="1">
      <c r="A25" s="294" t="s">
        <v>227</v>
      </c>
      <c r="B25" s="294"/>
      <c r="C25" s="294"/>
      <c r="D25" s="294"/>
      <c r="E25" s="294"/>
      <c r="F25" s="294"/>
      <c r="G25" s="294"/>
      <c r="H25" s="294"/>
      <c r="I25" s="294"/>
      <c r="J25" s="294"/>
    </row>
    <row r="26" spans="1:10" s="57" customFormat="1" ht="19.5" customHeight="1">
      <c r="A26" s="281" t="s">
        <v>167</v>
      </c>
      <c r="B26" s="282"/>
      <c r="C26" s="282"/>
      <c r="D26" s="282"/>
      <c r="E26" s="282"/>
      <c r="F26" s="282"/>
      <c r="G26" s="282"/>
      <c r="H26" s="282"/>
      <c r="I26" s="282"/>
      <c r="J26" s="282"/>
    </row>
    <row r="27" spans="1:10" s="6" customFormat="1" ht="20.25" customHeight="1">
      <c r="A27" s="11" t="s">
        <v>133</v>
      </c>
      <c r="B27" s="12"/>
      <c r="C27" s="12" t="s">
        <v>104</v>
      </c>
      <c r="D27" s="13"/>
      <c r="E27" s="13"/>
      <c r="F27" s="13"/>
      <c r="G27" s="14" t="s">
        <v>37</v>
      </c>
      <c r="H27" s="14"/>
      <c r="I27" s="133"/>
      <c r="J27" s="13"/>
    </row>
    <row r="28" spans="1:10" s="6" customFormat="1" ht="20.25" customHeight="1">
      <c r="A28" s="10" t="s">
        <v>38</v>
      </c>
      <c r="B28" s="9"/>
      <c r="C28" s="283"/>
      <c r="D28" s="283"/>
      <c r="E28" s="283"/>
      <c r="F28" s="283"/>
      <c r="G28" s="15" t="s">
        <v>9</v>
      </c>
      <c r="H28" s="15"/>
      <c r="I28" s="15"/>
      <c r="J28" s="13"/>
    </row>
    <row r="34" ht="15.75">
      <c r="C34" s="6"/>
    </row>
  </sheetData>
  <sheetProtection/>
  <mergeCells count="16">
    <mergeCell ref="A2:J2"/>
    <mergeCell ref="F5:F6"/>
    <mergeCell ref="A5:A6"/>
    <mergeCell ref="B5:B6"/>
    <mergeCell ref="G5:I5"/>
    <mergeCell ref="A25:J25"/>
    <mergeCell ref="A24:J24"/>
    <mergeCell ref="A23:H23"/>
    <mergeCell ref="A3:J3"/>
    <mergeCell ref="E5:E6"/>
    <mergeCell ref="J5:J6"/>
    <mergeCell ref="I23:J23"/>
    <mergeCell ref="A26:J26"/>
    <mergeCell ref="C28:F28"/>
    <mergeCell ref="C5:C6"/>
    <mergeCell ref="D5:D6"/>
  </mergeCells>
  <printOptions horizontalCentered="1"/>
  <pageMargins left="0.35433070866141736" right="0.35433070866141736" top="0.3937007874015748" bottom="0.1968503937007874" header="0.5118110236220472" footer="0.5118110236220472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L26"/>
  <sheetViews>
    <sheetView tabSelected="1" view="pageBreakPreview" zoomScaleSheetLayoutView="100" zoomScalePageLayoutView="0" workbookViewId="0" topLeftCell="A1">
      <selection activeCell="H13" sqref="H13"/>
    </sheetView>
  </sheetViews>
  <sheetFormatPr defaultColWidth="9.00390625" defaultRowHeight="16.5"/>
  <cols>
    <col min="1" max="3" width="11.625" style="0" customWidth="1"/>
    <col min="4" max="4" width="11.625" style="7" customWidth="1"/>
    <col min="5" max="5" width="11.625" style="98" customWidth="1"/>
    <col min="6" max="6" width="11.625" style="0" customWidth="1"/>
    <col min="7" max="7" width="12.625" style="0" customWidth="1"/>
    <col min="8" max="8" width="13.75390625" style="98" customWidth="1"/>
    <col min="9" max="9" width="11.875" style="0" customWidth="1"/>
    <col min="10" max="10" width="17.625" style="28" customWidth="1"/>
    <col min="11" max="11" width="4.50390625" style="24" hidden="1" customWidth="1"/>
    <col min="12" max="12" width="5.875" style="0" customWidth="1"/>
  </cols>
  <sheetData>
    <row r="1" ht="19.5" customHeight="1">
      <c r="A1" s="5" t="s">
        <v>231</v>
      </c>
    </row>
    <row r="2" spans="1:12" s="20" customFormat="1" ht="30" customHeight="1">
      <c r="A2" s="311" t="s">
        <v>233</v>
      </c>
      <c r="B2" s="311"/>
      <c r="C2" s="311"/>
      <c r="D2" s="311"/>
      <c r="E2" s="311"/>
      <c r="F2" s="311"/>
      <c r="G2" s="311"/>
      <c r="H2" s="311"/>
      <c r="I2" s="311"/>
      <c r="J2" s="311"/>
      <c r="K2" s="25"/>
      <c r="L2" s="19"/>
    </row>
    <row r="3" spans="1:11" s="212" customFormat="1" ht="33" customHeight="1">
      <c r="A3" s="312" t="s">
        <v>228</v>
      </c>
      <c r="B3" s="312"/>
      <c r="C3" s="312"/>
      <c r="D3" s="312"/>
      <c r="E3" s="312"/>
      <c r="F3" s="312"/>
      <c r="G3" s="208"/>
      <c r="H3" s="208"/>
      <c r="I3" s="209"/>
      <c r="J3" s="210" t="s">
        <v>183</v>
      </c>
      <c r="K3" s="211"/>
    </row>
    <row r="4" spans="1:11" s="20" customFormat="1" ht="21" customHeight="1">
      <c r="A4" s="298" t="s">
        <v>13</v>
      </c>
      <c r="B4" s="302" t="s">
        <v>185</v>
      </c>
      <c r="C4" s="302" t="s">
        <v>155</v>
      </c>
      <c r="D4" s="305" t="s">
        <v>140</v>
      </c>
      <c r="E4" s="306"/>
      <c r="F4" s="307"/>
      <c r="G4" s="302" t="s">
        <v>142</v>
      </c>
      <c r="H4" s="313" t="s">
        <v>223</v>
      </c>
      <c r="I4" s="298" t="s">
        <v>144</v>
      </c>
      <c r="J4" s="300" t="s">
        <v>156</v>
      </c>
      <c r="K4" s="26"/>
    </row>
    <row r="5" spans="1:11" s="20" customFormat="1" ht="21" customHeight="1">
      <c r="A5" s="309"/>
      <c r="B5" s="303"/>
      <c r="C5" s="304"/>
      <c r="D5" s="206" t="s">
        <v>221</v>
      </c>
      <c r="E5" s="206" t="s">
        <v>222</v>
      </c>
      <c r="F5" s="148" t="s">
        <v>141</v>
      </c>
      <c r="G5" s="303"/>
      <c r="H5" s="313"/>
      <c r="I5" s="309"/>
      <c r="J5" s="310"/>
      <c r="K5" s="26"/>
    </row>
    <row r="6" spans="1:11" s="51" customFormat="1" ht="21" customHeight="1">
      <c r="A6" s="46">
        <v>330</v>
      </c>
      <c r="B6" s="46">
        <v>44517</v>
      </c>
      <c r="C6" s="47">
        <v>2672</v>
      </c>
      <c r="D6" s="47">
        <v>3848</v>
      </c>
      <c r="E6" s="48">
        <v>2231</v>
      </c>
      <c r="F6" s="48">
        <f aca="true" t="shared" si="0" ref="F6:F13">D6+E6</f>
        <v>6079</v>
      </c>
      <c r="G6" s="48">
        <f aca="true" t="shared" si="1" ref="G6:G13">B6+C6+F6</f>
        <v>53268</v>
      </c>
      <c r="H6" s="48">
        <f>B6*1.5+B6*20/30+330</f>
        <v>96783.5</v>
      </c>
      <c r="I6" s="48">
        <v>16000</v>
      </c>
      <c r="J6" s="49">
        <f aca="true" t="shared" si="2" ref="J6:J13">G6*12+H6+I6</f>
        <v>751999.5</v>
      </c>
      <c r="K6" s="50"/>
    </row>
    <row r="7" spans="1:11" s="179" customFormat="1" ht="21" customHeight="1">
      <c r="A7" s="201">
        <v>300</v>
      </c>
      <c r="B7" s="205">
        <v>40470</v>
      </c>
      <c r="C7" s="202">
        <v>2429</v>
      </c>
      <c r="D7" s="202">
        <v>3528</v>
      </c>
      <c r="E7" s="203">
        <v>2045</v>
      </c>
      <c r="F7" s="203">
        <f t="shared" si="0"/>
        <v>5573</v>
      </c>
      <c r="G7" s="203">
        <f t="shared" si="1"/>
        <v>48472</v>
      </c>
      <c r="H7" s="203">
        <f>B7*1.5+B7*20/30+651</f>
        <v>88336</v>
      </c>
      <c r="I7" s="203">
        <v>16000</v>
      </c>
      <c r="J7" s="204">
        <f t="shared" si="2"/>
        <v>686000</v>
      </c>
      <c r="K7" s="178"/>
    </row>
    <row r="8" spans="1:11" s="51" customFormat="1" ht="21" customHeight="1">
      <c r="A8" s="46">
        <v>280</v>
      </c>
      <c r="B8" s="52">
        <v>37772</v>
      </c>
      <c r="C8" s="47">
        <v>2267</v>
      </c>
      <c r="D8" s="47">
        <v>3208</v>
      </c>
      <c r="E8" s="48">
        <v>1860</v>
      </c>
      <c r="F8" s="48">
        <f t="shared" si="0"/>
        <v>5068</v>
      </c>
      <c r="G8" s="48">
        <f t="shared" si="1"/>
        <v>45107</v>
      </c>
      <c r="H8" s="48">
        <f>B8*1.5+B8*20/30+877</f>
        <v>82716.33333333333</v>
      </c>
      <c r="I8" s="48">
        <v>16000</v>
      </c>
      <c r="J8" s="49">
        <f t="shared" si="2"/>
        <v>640000.3333333334</v>
      </c>
      <c r="K8" s="50">
        <v>124.7</v>
      </c>
    </row>
    <row r="9" spans="1:11" s="21" customFormat="1" ht="21" customHeight="1">
      <c r="A9" s="201">
        <v>270</v>
      </c>
      <c r="B9" s="205">
        <v>36423</v>
      </c>
      <c r="C9" s="202">
        <v>2186</v>
      </c>
      <c r="D9" s="202">
        <v>3208</v>
      </c>
      <c r="E9" s="203">
        <v>1860</v>
      </c>
      <c r="F9" s="203">
        <f t="shared" si="0"/>
        <v>5068</v>
      </c>
      <c r="G9" s="203">
        <f t="shared" si="1"/>
        <v>43677</v>
      </c>
      <c r="H9" s="203">
        <f>B9*1.5+B9*20/30+959</f>
        <v>79875.5</v>
      </c>
      <c r="I9" s="203">
        <v>16000</v>
      </c>
      <c r="J9" s="204">
        <f t="shared" si="2"/>
        <v>619999.5</v>
      </c>
      <c r="K9" s="27"/>
    </row>
    <row r="10" spans="1:11" s="51" customFormat="1" ht="21" customHeight="1">
      <c r="A10" s="46">
        <v>250</v>
      </c>
      <c r="B10" s="52">
        <v>33725</v>
      </c>
      <c r="C10" s="47">
        <v>2024</v>
      </c>
      <c r="D10" s="47">
        <v>2924</v>
      </c>
      <c r="E10" s="48">
        <v>1695</v>
      </c>
      <c r="F10" s="48">
        <f t="shared" si="0"/>
        <v>4619</v>
      </c>
      <c r="G10" s="48">
        <f t="shared" si="1"/>
        <v>40368</v>
      </c>
      <c r="H10" s="48">
        <f>B10*1.5+B10*20/30+513</f>
        <v>73583.83333333333</v>
      </c>
      <c r="I10" s="48">
        <v>16000</v>
      </c>
      <c r="J10" s="49">
        <f t="shared" si="2"/>
        <v>573999.8333333334</v>
      </c>
      <c r="K10" s="50">
        <v>124.7</v>
      </c>
    </row>
    <row r="11" spans="1:11" s="51" customFormat="1" ht="21" customHeight="1">
      <c r="A11" s="201">
        <v>240</v>
      </c>
      <c r="B11" s="205">
        <v>32376</v>
      </c>
      <c r="C11" s="202">
        <v>1943</v>
      </c>
      <c r="D11" s="202">
        <v>2797</v>
      </c>
      <c r="E11" s="203">
        <v>1622</v>
      </c>
      <c r="F11" s="203">
        <f t="shared" si="0"/>
        <v>4419</v>
      </c>
      <c r="G11" s="203">
        <f t="shared" si="1"/>
        <v>38738</v>
      </c>
      <c r="H11" s="203">
        <f>B11*1.5+B11*20/30+996</f>
        <v>71144</v>
      </c>
      <c r="I11" s="203">
        <v>16000</v>
      </c>
      <c r="J11" s="204">
        <f t="shared" si="2"/>
        <v>552000</v>
      </c>
      <c r="K11" s="50"/>
    </row>
    <row r="12" spans="1:11" s="51" customFormat="1" ht="21" customHeight="1">
      <c r="A12" s="46">
        <v>220</v>
      </c>
      <c r="B12" s="52">
        <v>29678</v>
      </c>
      <c r="C12" s="47">
        <v>1781</v>
      </c>
      <c r="D12" s="47">
        <v>2545</v>
      </c>
      <c r="E12" s="48">
        <v>1476</v>
      </c>
      <c r="F12" s="48">
        <f t="shared" si="0"/>
        <v>4021</v>
      </c>
      <c r="G12" s="48">
        <f t="shared" si="1"/>
        <v>35480</v>
      </c>
      <c r="H12" s="48">
        <f>B12*1.5+B12*20/30+938</f>
        <v>65240.33333333333</v>
      </c>
      <c r="I12" s="48">
        <v>16000</v>
      </c>
      <c r="J12" s="49">
        <f t="shared" si="2"/>
        <v>507000.3333333333</v>
      </c>
      <c r="K12" s="50"/>
    </row>
    <row r="13" spans="1:11" s="51" customFormat="1" ht="21" customHeight="1">
      <c r="A13" s="201">
        <v>190</v>
      </c>
      <c r="B13" s="205">
        <v>25631</v>
      </c>
      <c r="C13" s="202">
        <v>1538</v>
      </c>
      <c r="D13" s="202">
        <v>2218</v>
      </c>
      <c r="E13" s="203">
        <v>1286</v>
      </c>
      <c r="F13" s="203">
        <f t="shared" si="0"/>
        <v>3504</v>
      </c>
      <c r="G13" s="203">
        <f t="shared" si="1"/>
        <v>30673</v>
      </c>
      <c r="H13" s="203">
        <f>B13*1.5+B13*20/30+390</f>
        <v>55923.83333333333</v>
      </c>
      <c r="I13" s="203">
        <v>16000</v>
      </c>
      <c r="J13" s="204">
        <f t="shared" si="2"/>
        <v>439999.8333333333</v>
      </c>
      <c r="K13" s="50">
        <v>124.7</v>
      </c>
    </row>
    <row r="14" spans="1:11" s="219" customFormat="1" ht="33" customHeight="1">
      <c r="A14" s="207" t="s">
        <v>224</v>
      </c>
      <c r="B14" s="213"/>
      <c r="C14" s="213"/>
      <c r="D14" s="214"/>
      <c r="E14" s="215"/>
      <c r="F14" s="216"/>
      <c r="G14" s="216"/>
      <c r="H14" s="216"/>
      <c r="I14" s="216"/>
      <c r="J14" s="217"/>
      <c r="K14" s="218"/>
    </row>
    <row r="15" spans="1:11" s="20" customFormat="1" ht="21" customHeight="1">
      <c r="A15" s="298" t="s">
        <v>13</v>
      </c>
      <c r="B15" s="302" t="s">
        <v>184</v>
      </c>
      <c r="C15" s="302" t="s">
        <v>155</v>
      </c>
      <c r="D15" s="305" t="s">
        <v>14</v>
      </c>
      <c r="E15" s="306"/>
      <c r="F15" s="307"/>
      <c r="G15" s="302" t="s">
        <v>142</v>
      </c>
      <c r="H15" s="298" t="s">
        <v>143</v>
      </c>
      <c r="I15" s="298" t="s">
        <v>144</v>
      </c>
      <c r="J15" s="300" t="s">
        <v>156</v>
      </c>
      <c r="K15" s="26"/>
    </row>
    <row r="16" spans="1:11" s="20" customFormat="1" ht="21" customHeight="1">
      <c r="A16" s="299"/>
      <c r="B16" s="303"/>
      <c r="C16" s="304"/>
      <c r="D16" s="147" t="s">
        <v>44</v>
      </c>
      <c r="E16" s="147" t="s">
        <v>15</v>
      </c>
      <c r="F16" s="148" t="s">
        <v>141</v>
      </c>
      <c r="G16" s="308"/>
      <c r="H16" s="299"/>
      <c r="I16" s="299"/>
      <c r="J16" s="301"/>
      <c r="K16" s="26"/>
    </row>
    <row r="17" spans="1:11" s="224" customFormat="1" ht="21" customHeight="1">
      <c r="A17" s="222">
        <v>424</v>
      </c>
      <c r="B17" s="46">
        <v>57197</v>
      </c>
      <c r="C17" s="47">
        <v>3432</v>
      </c>
      <c r="D17" s="47">
        <v>3848</v>
      </c>
      <c r="E17" s="48">
        <v>2815</v>
      </c>
      <c r="F17" s="48">
        <f aca="true" t="shared" si="3" ref="F17:F24">D17+E17</f>
        <v>6663</v>
      </c>
      <c r="G17" s="48">
        <f aca="true" t="shared" si="4" ref="G17:G24">B17+C17+F17</f>
        <v>67292</v>
      </c>
      <c r="H17" s="48">
        <f>B17*1.5+B17*20/30+569</f>
        <v>124495.83333333334</v>
      </c>
      <c r="I17" s="48"/>
      <c r="J17" s="221">
        <f>G17*12+H17+I17</f>
        <v>931999.8333333334</v>
      </c>
      <c r="K17" s="223"/>
    </row>
    <row r="18" spans="1:11" s="179" customFormat="1" ht="21" customHeight="1">
      <c r="A18" s="201">
        <v>376</v>
      </c>
      <c r="B18" s="201">
        <v>50722</v>
      </c>
      <c r="C18" s="202">
        <v>3044</v>
      </c>
      <c r="D18" s="202">
        <v>3848</v>
      </c>
      <c r="E18" s="203">
        <v>2581</v>
      </c>
      <c r="F18" s="203">
        <f t="shared" si="3"/>
        <v>6429</v>
      </c>
      <c r="G18" s="203">
        <f t="shared" si="4"/>
        <v>60195</v>
      </c>
      <c r="H18" s="203">
        <f>B18*1.5+B18*20/30+762</f>
        <v>110659.66666666666</v>
      </c>
      <c r="I18" s="203"/>
      <c r="J18" s="220">
        <f aca="true" t="shared" si="5" ref="J18:J24">G18*12+H18+I18</f>
        <v>832999.6666666666</v>
      </c>
      <c r="K18" s="178">
        <v>124.7</v>
      </c>
    </row>
    <row r="19" spans="1:11" s="51" customFormat="1" ht="21" customHeight="1">
      <c r="A19" s="46">
        <v>344</v>
      </c>
      <c r="B19" s="46">
        <v>46045</v>
      </c>
      <c r="C19" s="47">
        <v>2763</v>
      </c>
      <c r="D19" s="47">
        <v>3848</v>
      </c>
      <c r="E19" s="48">
        <v>2347</v>
      </c>
      <c r="F19" s="48">
        <f t="shared" si="3"/>
        <v>6195</v>
      </c>
      <c r="G19" s="48">
        <f t="shared" si="4"/>
        <v>55003</v>
      </c>
      <c r="H19" s="48">
        <f>B19*1.5+B19*20/30+200</f>
        <v>99964.16666666667</v>
      </c>
      <c r="I19" s="48"/>
      <c r="J19" s="221">
        <f t="shared" si="5"/>
        <v>760000.1666666666</v>
      </c>
      <c r="K19" s="50"/>
    </row>
    <row r="20" spans="1:11" s="21" customFormat="1" ht="21" customHeight="1">
      <c r="A20" s="201">
        <v>330</v>
      </c>
      <c r="B20" s="201">
        <v>44517</v>
      </c>
      <c r="C20" s="202">
        <v>2672</v>
      </c>
      <c r="D20" s="202">
        <v>3848</v>
      </c>
      <c r="E20" s="203">
        <v>2231</v>
      </c>
      <c r="F20" s="203">
        <f t="shared" si="3"/>
        <v>6079</v>
      </c>
      <c r="G20" s="203">
        <f t="shared" si="4"/>
        <v>53268</v>
      </c>
      <c r="H20" s="203">
        <f>B20*1.5+B20*20/30+330</f>
        <v>96783.5</v>
      </c>
      <c r="I20" s="203"/>
      <c r="J20" s="220">
        <f t="shared" si="5"/>
        <v>735999.5</v>
      </c>
      <c r="K20" s="27"/>
    </row>
    <row r="21" spans="1:11" s="51" customFormat="1" ht="21" customHeight="1">
      <c r="A21" s="46">
        <v>296</v>
      </c>
      <c r="B21" s="46">
        <v>39930</v>
      </c>
      <c r="C21" s="47">
        <v>2396</v>
      </c>
      <c r="D21" s="47">
        <v>3369</v>
      </c>
      <c r="E21" s="48">
        <v>1953</v>
      </c>
      <c r="F21" s="48">
        <f t="shared" si="3"/>
        <v>5322</v>
      </c>
      <c r="G21" s="48">
        <f t="shared" si="4"/>
        <v>47648</v>
      </c>
      <c r="H21" s="48">
        <f>B21*1.5+B21*20/30+709</f>
        <v>87224</v>
      </c>
      <c r="I21" s="48"/>
      <c r="J21" s="221">
        <f t="shared" si="5"/>
        <v>659000</v>
      </c>
      <c r="K21" s="50">
        <v>124.7</v>
      </c>
    </row>
    <row r="22" spans="1:11" s="21" customFormat="1" ht="21" customHeight="1">
      <c r="A22" s="201">
        <v>280</v>
      </c>
      <c r="B22" s="205">
        <v>37772</v>
      </c>
      <c r="C22" s="202">
        <v>2267</v>
      </c>
      <c r="D22" s="202">
        <v>3208</v>
      </c>
      <c r="E22" s="203">
        <v>1860</v>
      </c>
      <c r="F22" s="203">
        <f t="shared" si="3"/>
        <v>5068</v>
      </c>
      <c r="G22" s="203">
        <f t="shared" si="4"/>
        <v>45107</v>
      </c>
      <c r="H22" s="203">
        <f>B22*1.5+B22*20/30+877</f>
        <v>82716.33333333333</v>
      </c>
      <c r="I22" s="203"/>
      <c r="J22" s="220">
        <f t="shared" si="5"/>
        <v>624000.3333333334</v>
      </c>
      <c r="K22" s="27">
        <v>124.7</v>
      </c>
    </row>
    <row r="23" spans="1:11" s="51" customFormat="1" ht="21" customHeight="1">
      <c r="A23" s="46">
        <v>270</v>
      </c>
      <c r="B23" s="52">
        <v>36423</v>
      </c>
      <c r="C23" s="47">
        <v>2186</v>
      </c>
      <c r="D23" s="47">
        <v>3208</v>
      </c>
      <c r="E23" s="48">
        <v>1860</v>
      </c>
      <c r="F23" s="48">
        <f t="shared" si="3"/>
        <v>5068</v>
      </c>
      <c r="G23" s="48">
        <f t="shared" si="4"/>
        <v>43677</v>
      </c>
      <c r="H23" s="48">
        <f>B23*1.5+B23*20/30+959</f>
        <v>79875.5</v>
      </c>
      <c r="I23" s="48"/>
      <c r="J23" s="221">
        <f t="shared" si="5"/>
        <v>603999.5</v>
      </c>
      <c r="K23" s="50"/>
    </row>
    <row r="24" spans="1:11" s="21" customFormat="1" ht="21" customHeight="1">
      <c r="A24" s="201">
        <v>220</v>
      </c>
      <c r="B24" s="205">
        <v>29678</v>
      </c>
      <c r="C24" s="202">
        <v>1781</v>
      </c>
      <c r="D24" s="202">
        <v>2545</v>
      </c>
      <c r="E24" s="203">
        <v>1476</v>
      </c>
      <c r="F24" s="203">
        <f t="shared" si="3"/>
        <v>4021</v>
      </c>
      <c r="G24" s="203">
        <f t="shared" si="4"/>
        <v>35480</v>
      </c>
      <c r="H24" s="203">
        <f>B24*1.5+B24*20/30+938</f>
        <v>65240.33333333333</v>
      </c>
      <c r="I24" s="203"/>
      <c r="J24" s="220">
        <f t="shared" si="5"/>
        <v>491000.3333333333</v>
      </c>
      <c r="K24" s="27">
        <v>124.7</v>
      </c>
    </row>
    <row r="25" ht="18.75" customHeight="1">
      <c r="J25" s="200" t="s">
        <v>220</v>
      </c>
    </row>
    <row r="26" ht="17.25">
      <c r="A26" s="22"/>
    </row>
  </sheetData>
  <sheetProtection/>
  <mergeCells count="18">
    <mergeCell ref="I4:I5"/>
    <mergeCell ref="J4:J5"/>
    <mergeCell ref="A2:J2"/>
    <mergeCell ref="A3:F3"/>
    <mergeCell ref="A4:A5"/>
    <mergeCell ref="B4:B5"/>
    <mergeCell ref="C4:C5"/>
    <mergeCell ref="D4:F4"/>
    <mergeCell ref="G4:G5"/>
    <mergeCell ref="H4:H5"/>
    <mergeCell ref="H15:H16"/>
    <mergeCell ref="I15:I16"/>
    <mergeCell ref="J15:J16"/>
    <mergeCell ref="A15:A16"/>
    <mergeCell ref="B15:B16"/>
    <mergeCell ref="C15:C16"/>
    <mergeCell ref="D15:F15"/>
    <mergeCell ref="G15:G16"/>
  </mergeCells>
  <printOptions horizontalCentered="1"/>
  <pageMargins left="0.7480314960629921" right="0.7480314960629921" top="0.1968503937007874" bottom="0.1968503937007874" header="0.5905511811023623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view="pageBreakPreview" zoomScale="90" zoomScaleNormal="75" zoomScaleSheetLayoutView="90" zoomScalePageLayoutView="0" workbookViewId="0" topLeftCell="A10">
      <selection activeCell="Q18" sqref="Q18:R18"/>
    </sheetView>
  </sheetViews>
  <sheetFormatPr defaultColWidth="9.00390625" defaultRowHeight="16.5"/>
  <cols>
    <col min="1" max="1" width="8.00390625" style="2" customWidth="1"/>
    <col min="2" max="18" width="10.50390625" style="2" customWidth="1"/>
    <col min="19" max="16384" width="9.00390625" style="2" customWidth="1"/>
  </cols>
  <sheetData>
    <row r="1" ht="19.5">
      <c r="A1" s="5" t="s">
        <v>101</v>
      </c>
    </row>
    <row r="2" spans="1:18" ht="26.25" customHeight="1">
      <c r="A2" s="4" t="s">
        <v>6</v>
      </c>
      <c r="B2" s="4"/>
      <c r="C2" s="4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54"/>
      <c r="P2" s="154"/>
      <c r="Q2" s="154"/>
      <c r="R2" s="154"/>
    </row>
    <row r="3" spans="1:18" ht="26.25" customHeight="1">
      <c r="A3" s="337" t="s">
        <v>170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7"/>
      <c r="Q3" s="337"/>
      <c r="R3" s="337"/>
    </row>
    <row r="4" spans="17:18" ht="15.75">
      <c r="Q4" s="339" t="s">
        <v>182</v>
      </c>
      <c r="R4" s="339"/>
    </row>
    <row r="5" spans="1:18" ht="21" customHeight="1">
      <c r="A5" s="330" t="s">
        <v>152</v>
      </c>
      <c r="B5" s="317" t="s">
        <v>2</v>
      </c>
      <c r="C5" s="318"/>
      <c r="D5" s="318"/>
      <c r="E5" s="319"/>
      <c r="F5" s="321" t="s">
        <v>3</v>
      </c>
      <c r="G5" s="318"/>
      <c r="H5" s="318"/>
      <c r="I5" s="319"/>
      <c r="J5" s="324" t="s">
        <v>7</v>
      </c>
      <c r="K5" s="325"/>
      <c r="L5" s="325"/>
      <c r="M5" s="326"/>
      <c r="N5" s="334" t="s">
        <v>153</v>
      </c>
      <c r="O5" s="279"/>
      <c r="P5" s="279"/>
      <c r="Q5" s="279"/>
      <c r="R5" s="150"/>
    </row>
    <row r="6" spans="1:18" ht="55.5" customHeight="1">
      <c r="A6" s="331"/>
      <c r="B6" s="18" t="s">
        <v>171</v>
      </c>
      <c r="C6" s="18" t="s">
        <v>172</v>
      </c>
      <c r="D6" s="18" t="s">
        <v>173</v>
      </c>
      <c r="E6" s="155" t="s">
        <v>175</v>
      </c>
      <c r="F6" s="18" t="s">
        <v>171</v>
      </c>
      <c r="G6" s="18" t="s">
        <v>172</v>
      </c>
      <c r="H6" s="18" t="s">
        <v>173</v>
      </c>
      <c r="I6" s="155" t="s">
        <v>175</v>
      </c>
      <c r="J6" s="18" t="s">
        <v>171</v>
      </c>
      <c r="K6" s="18" t="s">
        <v>172</v>
      </c>
      <c r="L6" s="18" t="s">
        <v>173</v>
      </c>
      <c r="M6" s="155" t="s">
        <v>175</v>
      </c>
      <c r="N6" s="18" t="s">
        <v>171</v>
      </c>
      <c r="O6" s="18" t="s">
        <v>172</v>
      </c>
      <c r="P6" s="18" t="s">
        <v>173</v>
      </c>
      <c r="Q6" s="18" t="s">
        <v>175</v>
      </c>
      <c r="R6" s="156"/>
    </row>
    <row r="7" spans="1:20" ht="45.75" customHeight="1">
      <c r="A7" s="332" t="s">
        <v>11</v>
      </c>
      <c r="B7" s="157"/>
      <c r="C7" s="157"/>
      <c r="D7" s="157"/>
      <c r="E7" s="158"/>
      <c r="F7" s="159"/>
      <c r="G7" s="157"/>
      <c r="H7" s="157"/>
      <c r="I7" s="158"/>
      <c r="J7" s="160"/>
      <c r="K7" s="159"/>
      <c r="L7" s="157"/>
      <c r="M7" s="158"/>
      <c r="N7" s="159"/>
      <c r="O7" s="161"/>
      <c r="P7" s="161"/>
      <c r="Q7" s="161"/>
      <c r="R7" s="162"/>
      <c r="S7" s="163"/>
      <c r="T7" s="163"/>
    </row>
    <row r="8" spans="1:20" ht="21" customHeight="1">
      <c r="A8" s="333"/>
      <c r="B8" s="338" t="s">
        <v>145</v>
      </c>
      <c r="C8" s="325"/>
      <c r="D8" s="325"/>
      <c r="E8" s="326"/>
      <c r="F8" s="324" t="s">
        <v>146</v>
      </c>
      <c r="G8" s="325"/>
      <c r="H8" s="325"/>
      <c r="I8" s="326"/>
      <c r="J8" s="324" t="s">
        <v>4</v>
      </c>
      <c r="K8" s="325"/>
      <c r="L8" s="325"/>
      <c r="M8" s="325"/>
      <c r="N8" s="326"/>
      <c r="O8" s="334" t="s">
        <v>5</v>
      </c>
      <c r="P8" s="279"/>
      <c r="Q8" s="279"/>
      <c r="R8" s="279"/>
      <c r="S8" s="164"/>
      <c r="T8" s="163"/>
    </row>
    <row r="9" spans="1:20" ht="55.5" customHeight="1">
      <c r="A9" s="333"/>
      <c r="B9" s="18" t="s">
        <v>171</v>
      </c>
      <c r="C9" s="18" t="s">
        <v>172</v>
      </c>
      <c r="D9" s="18" t="s">
        <v>173</v>
      </c>
      <c r="E9" s="155" t="s">
        <v>175</v>
      </c>
      <c r="F9" s="18" t="s">
        <v>171</v>
      </c>
      <c r="G9" s="18" t="s">
        <v>172</v>
      </c>
      <c r="H9" s="18" t="s">
        <v>173</v>
      </c>
      <c r="I9" s="155" t="s">
        <v>175</v>
      </c>
      <c r="J9" s="18"/>
      <c r="K9" s="18" t="s">
        <v>171</v>
      </c>
      <c r="L9" s="18" t="s">
        <v>172</v>
      </c>
      <c r="M9" s="18" t="s">
        <v>176</v>
      </c>
      <c r="N9" s="155" t="s">
        <v>175</v>
      </c>
      <c r="O9" s="18" t="s">
        <v>171</v>
      </c>
      <c r="P9" s="18" t="s">
        <v>172</v>
      </c>
      <c r="Q9" s="18" t="s">
        <v>173</v>
      </c>
      <c r="R9" s="18" t="s">
        <v>175</v>
      </c>
      <c r="S9" s="156"/>
      <c r="T9" s="163"/>
    </row>
    <row r="10" spans="1:20" ht="45.75" customHeight="1">
      <c r="A10" s="331"/>
      <c r="B10" s="157"/>
      <c r="C10" s="157"/>
      <c r="D10" s="157"/>
      <c r="E10" s="158"/>
      <c r="F10" s="159"/>
      <c r="G10" s="157"/>
      <c r="H10" s="157"/>
      <c r="I10" s="158"/>
      <c r="J10" s="23" t="s">
        <v>40</v>
      </c>
      <c r="K10" s="151"/>
      <c r="L10" s="157"/>
      <c r="M10" s="157"/>
      <c r="N10" s="158"/>
      <c r="O10" s="159"/>
      <c r="P10" s="157"/>
      <c r="Q10" s="157"/>
      <c r="R10" s="157"/>
      <c r="S10" s="165"/>
      <c r="T10" s="163"/>
    </row>
    <row r="11" spans="1:20" ht="57.75" customHeight="1">
      <c r="A11" s="8"/>
      <c r="B11" s="165"/>
      <c r="C11" s="165"/>
      <c r="D11" s="165"/>
      <c r="E11" s="165"/>
      <c r="F11" s="165"/>
      <c r="G11" s="165"/>
      <c r="H11" s="165"/>
      <c r="I11" s="165"/>
      <c r="J11" s="18" t="s">
        <v>151</v>
      </c>
      <c r="K11" s="145"/>
      <c r="L11" s="157"/>
      <c r="M11" s="157"/>
      <c r="N11" s="158"/>
      <c r="O11" s="159"/>
      <c r="P11" s="157"/>
      <c r="Q11" s="157"/>
      <c r="R11" s="157"/>
      <c r="S11" s="165"/>
      <c r="T11" s="163"/>
    </row>
    <row r="12" spans="1:20" ht="26.25" customHeight="1">
      <c r="A12" s="8"/>
      <c r="B12" s="165"/>
      <c r="C12" s="165"/>
      <c r="D12" s="165"/>
      <c r="E12" s="165"/>
      <c r="F12" s="165"/>
      <c r="G12" s="165"/>
      <c r="H12" s="165"/>
      <c r="I12" s="165"/>
      <c r="J12" s="91" t="s">
        <v>1</v>
      </c>
      <c r="K12" s="152">
        <f aca="true" t="shared" si="0" ref="K12:R12">K10+K11</f>
        <v>0</v>
      </c>
      <c r="L12" s="152">
        <f t="shared" si="0"/>
        <v>0</v>
      </c>
      <c r="M12" s="152">
        <f t="shared" si="0"/>
        <v>0</v>
      </c>
      <c r="N12" s="173">
        <f t="shared" si="0"/>
        <v>0</v>
      </c>
      <c r="O12" s="174">
        <f t="shared" si="0"/>
        <v>0</v>
      </c>
      <c r="P12" s="152">
        <f t="shared" si="0"/>
        <v>0</v>
      </c>
      <c r="Q12" s="152">
        <f t="shared" si="0"/>
        <v>0</v>
      </c>
      <c r="R12" s="175">
        <f t="shared" si="0"/>
        <v>0</v>
      </c>
      <c r="S12" s="165"/>
      <c r="T12" s="163"/>
    </row>
    <row r="13" spans="1:20" ht="21" customHeight="1">
      <c r="A13" s="8"/>
      <c r="B13" s="165"/>
      <c r="C13" s="165"/>
      <c r="D13" s="165"/>
      <c r="E13" s="165"/>
      <c r="F13" s="165"/>
      <c r="G13" s="165"/>
      <c r="H13" s="165"/>
      <c r="I13" s="165"/>
      <c r="J13" s="279" t="s">
        <v>148</v>
      </c>
      <c r="K13" s="279"/>
      <c r="L13" s="279"/>
      <c r="M13" s="279"/>
      <c r="N13" s="322"/>
      <c r="O13" s="325" t="s">
        <v>149</v>
      </c>
      <c r="P13" s="325"/>
      <c r="Q13" s="325"/>
      <c r="R13" s="334"/>
      <c r="S13" s="165"/>
      <c r="T13" s="163"/>
    </row>
    <row r="14" spans="1:20" ht="55.5" customHeight="1">
      <c r="A14" s="335" t="s">
        <v>152</v>
      </c>
      <c r="B14" s="338" t="s">
        <v>8</v>
      </c>
      <c r="C14" s="325"/>
      <c r="D14" s="325"/>
      <c r="E14" s="334"/>
      <c r="F14" s="165"/>
      <c r="G14" s="165"/>
      <c r="H14" s="165"/>
      <c r="I14" s="165"/>
      <c r="J14" s="18"/>
      <c r="K14" s="18" t="s">
        <v>171</v>
      </c>
      <c r="L14" s="18" t="s">
        <v>172</v>
      </c>
      <c r="M14" s="18" t="s">
        <v>173</v>
      </c>
      <c r="N14" s="155" t="s">
        <v>175</v>
      </c>
      <c r="O14" s="18" t="s">
        <v>171</v>
      </c>
      <c r="P14" s="18" t="s">
        <v>172</v>
      </c>
      <c r="Q14" s="18" t="s">
        <v>173</v>
      </c>
      <c r="R14" s="18" t="s">
        <v>175</v>
      </c>
      <c r="S14" s="165"/>
      <c r="T14" s="163"/>
    </row>
    <row r="15" spans="1:20" ht="55.5" customHeight="1">
      <c r="A15" s="336"/>
      <c r="B15" s="18" t="s">
        <v>174</v>
      </c>
      <c r="C15" s="18" t="s">
        <v>172</v>
      </c>
      <c r="D15" s="18" t="s">
        <v>173</v>
      </c>
      <c r="E15" s="18" t="s">
        <v>175</v>
      </c>
      <c r="J15" s="18" t="s">
        <v>147</v>
      </c>
      <c r="K15" s="153"/>
      <c r="L15" s="157"/>
      <c r="M15" s="157"/>
      <c r="N15" s="158"/>
      <c r="O15" s="159"/>
      <c r="P15" s="157"/>
      <c r="Q15" s="157"/>
      <c r="R15" s="157"/>
      <c r="S15" s="165"/>
      <c r="T15" s="163"/>
    </row>
    <row r="16" spans="1:18" ht="53.25" customHeight="1">
      <c r="A16" s="16" t="s">
        <v>41</v>
      </c>
      <c r="B16" s="145"/>
      <c r="C16" s="145"/>
      <c r="D16" s="145"/>
      <c r="E16" s="145"/>
      <c r="J16" s="18" t="s">
        <v>150</v>
      </c>
      <c r="K16" s="145"/>
      <c r="L16" s="157"/>
      <c r="M16" s="157"/>
      <c r="N16" s="158"/>
      <c r="O16" s="159"/>
      <c r="P16" s="157"/>
      <c r="Q16" s="157"/>
      <c r="R16" s="157"/>
    </row>
    <row r="17" spans="1:18" ht="26.25" customHeight="1">
      <c r="A17" s="149"/>
      <c r="B17" s="162"/>
      <c r="C17" s="162"/>
      <c r="D17" s="162"/>
      <c r="E17" s="162"/>
      <c r="J17" s="91" t="s">
        <v>1</v>
      </c>
      <c r="K17" s="152">
        <f>K15+K16</f>
        <v>0</v>
      </c>
      <c r="L17" s="152">
        <f>L15+L16</f>
        <v>0</v>
      </c>
      <c r="M17" s="152">
        <f>M15+M16</f>
        <v>0</v>
      </c>
      <c r="N17" s="173">
        <f>N15+N16</f>
        <v>0</v>
      </c>
      <c r="O17" s="166"/>
      <c r="P17" s="152">
        <f>P15+P16</f>
        <v>0</v>
      </c>
      <c r="Q17" s="152">
        <f>Q15+Q16</f>
        <v>0</v>
      </c>
      <c r="R17" s="167"/>
    </row>
    <row r="18" spans="1:18" s="57" customFormat="1" ht="22.5" customHeight="1">
      <c r="A18" s="176" t="s">
        <v>12</v>
      </c>
      <c r="B18" s="320" t="s">
        <v>10</v>
      </c>
      <c r="C18" s="320"/>
      <c r="D18" s="320"/>
      <c r="E18" s="320"/>
      <c r="F18" s="320"/>
      <c r="G18" s="320"/>
      <c r="H18" s="320"/>
      <c r="I18" s="320"/>
      <c r="J18" s="320"/>
      <c r="K18" s="97"/>
      <c r="L18" s="97"/>
      <c r="M18" s="97"/>
      <c r="N18" s="97"/>
      <c r="O18" s="97"/>
      <c r="P18" s="90"/>
      <c r="Q18" s="323" t="s">
        <v>197</v>
      </c>
      <c r="R18" s="323"/>
    </row>
    <row r="19" spans="1:18" s="57" customFormat="1" ht="22.5" customHeight="1">
      <c r="A19" s="168"/>
      <c r="B19" s="316" t="s">
        <v>154</v>
      </c>
      <c r="C19" s="316"/>
      <c r="D19" s="316"/>
      <c r="E19" s="316"/>
      <c r="F19" s="316"/>
      <c r="G19" s="316"/>
      <c r="H19" s="316"/>
      <c r="I19" s="316"/>
      <c r="J19" s="316"/>
      <c r="K19" s="168"/>
      <c r="L19" s="168"/>
      <c r="M19" s="168"/>
      <c r="N19" s="168"/>
      <c r="O19" s="168"/>
      <c r="P19" s="168"/>
      <c r="R19" s="156"/>
    </row>
    <row r="20" spans="1:18" s="169" customFormat="1" ht="22.5" customHeight="1">
      <c r="A20" s="328" t="s">
        <v>138</v>
      </c>
      <c r="B20" s="328"/>
      <c r="C20" s="59"/>
      <c r="D20" s="59"/>
      <c r="E20" s="59"/>
      <c r="F20" s="59"/>
      <c r="G20" s="59" t="s">
        <v>103</v>
      </c>
      <c r="H20" s="59"/>
      <c r="I20" s="59"/>
      <c r="J20" s="59"/>
      <c r="K20" s="59"/>
      <c r="L20" s="59"/>
      <c r="M20" s="59"/>
      <c r="N20" s="59"/>
      <c r="O20" s="314" t="s">
        <v>43</v>
      </c>
      <c r="P20" s="315"/>
      <c r="R20" s="170"/>
    </row>
    <row r="21" spans="1:18" s="93" customFormat="1" ht="22.5" customHeight="1">
      <c r="A21" s="327" t="s">
        <v>0</v>
      </c>
      <c r="B21" s="327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327" t="s">
        <v>139</v>
      </c>
      <c r="P21" s="329"/>
      <c r="R21" s="171"/>
    </row>
    <row r="22" spans="1:18" ht="15.75" customHeight="1">
      <c r="A22" s="172"/>
      <c r="B22" s="172"/>
      <c r="C22" s="172"/>
      <c r="D22" s="172"/>
      <c r="E22" s="172"/>
      <c r="F22" s="172"/>
      <c r="G22" s="172"/>
      <c r="H22" s="172"/>
      <c r="I22" s="172"/>
      <c r="J22" s="172"/>
      <c r="K22" s="172"/>
      <c r="L22" s="172"/>
      <c r="M22" s="172"/>
      <c r="N22" s="172"/>
      <c r="O22" s="172"/>
      <c r="P22" s="172"/>
      <c r="R22" s="165"/>
    </row>
    <row r="26" ht="15.75">
      <c r="P26" s="3"/>
    </row>
  </sheetData>
  <sheetProtection/>
  <mergeCells count="23">
    <mergeCell ref="A3:R3"/>
    <mergeCell ref="O8:R8"/>
    <mergeCell ref="O13:R13"/>
    <mergeCell ref="B14:E14"/>
    <mergeCell ref="B8:E8"/>
    <mergeCell ref="F8:I8"/>
    <mergeCell ref="Q4:R4"/>
    <mergeCell ref="Q18:R18"/>
    <mergeCell ref="J8:N8"/>
    <mergeCell ref="A21:B21"/>
    <mergeCell ref="A20:B20"/>
    <mergeCell ref="O21:P21"/>
    <mergeCell ref="A5:A6"/>
    <mergeCell ref="A7:A10"/>
    <mergeCell ref="J5:M5"/>
    <mergeCell ref="N5:Q5"/>
    <mergeCell ref="A14:A15"/>
    <mergeCell ref="O20:P20"/>
    <mergeCell ref="B19:J19"/>
    <mergeCell ref="B5:E5"/>
    <mergeCell ref="B18:J18"/>
    <mergeCell ref="F5:I5"/>
    <mergeCell ref="J13:N13"/>
  </mergeCells>
  <printOptions horizontalCentered="1"/>
  <pageMargins left="0.15748031496062992" right="0.15748031496062992" top="0.4724409448818898" bottom="0.3937007874015748" header="0.31496062992125984" footer="0.5118110236220472"/>
  <pageSetup fitToHeight="0" fitToWidth="1" horizontalDpi="200" verticalDpi="200" orientation="landscape" paperSize="9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Q55"/>
  <sheetViews>
    <sheetView view="pageBreakPreview" zoomScale="110" zoomScaleSheetLayoutView="110" zoomScalePageLayoutView="0" workbookViewId="0" topLeftCell="A1">
      <pane xSplit="2" ySplit="5" topLeftCell="C40" activePane="bottomRight" state="frozen"/>
      <selection pane="topLeft" activeCell="Q18" sqref="Q18:R18"/>
      <selection pane="topRight" activeCell="Q18" sqref="Q18:R18"/>
      <selection pane="bottomLeft" activeCell="Q18" sqref="Q18:R18"/>
      <selection pane="bottomRight" activeCell="B54" sqref="B54:E54"/>
    </sheetView>
  </sheetViews>
  <sheetFormatPr defaultColWidth="7.50390625" defaultRowHeight="16.5"/>
  <cols>
    <col min="1" max="1" width="5.75390625" style="72" customWidth="1"/>
    <col min="2" max="2" width="7.375" style="72" customWidth="1"/>
    <col min="3" max="3" width="10.75390625" style="72" customWidth="1"/>
    <col min="4" max="4" width="6.125" style="72" customWidth="1"/>
    <col min="5" max="5" width="9.125" style="77" customWidth="1"/>
    <col min="6" max="6" width="8.625" style="77" customWidth="1"/>
    <col min="7" max="7" width="10.00390625" style="77" customWidth="1"/>
    <col min="8" max="8" width="11.00390625" style="77" customWidth="1"/>
    <col min="9" max="9" width="8.625" style="77" customWidth="1"/>
    <col min="10" max="10" width="7.875" style="77" customWidth="1"/>
    <col min="11" max="11" width="9.875" style="77" customWidth="1"/>
    <col min="12" max="12" width="8.25390625" style="77" customWidth="1"/>
    <col min="13" max="13" width="8.75390625" style="107" customWidth="1"/>
    <col min="14" max="14" width="10.00390625" style="77" customWidth="1"/>
    <col min="15" max="15" width="11.125" style="77" customWidth="1"/>
    <col min="16" max="16" width="12.375" style="72" customWidth="1"/>
    <col min="17" max="214" width="7.50390625" style="72" customWidth="1"/>
    <col min="215" max="16384" width="7.50390625" style="108" customWidth="1"/>
  </cols>
  <sheetData>
    <row r="1" spans="1:17" s="70" customFormat="1" ht="22.5">
      <c r="A1" s="69" t="s">
        <v>105</v>
      </c>
      <c r="B1" s="340" t="s">
        <v>177</v>
      </c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  <c r="N1" s="340"/>
      <c r="O1" s="340"/>
      <c r="P1" s="340"/>
      <c r="Q1" s="180"/>
    </row>
    <row r="2" spans="2:15" s="71" customFormat="1" ht="28.5" customHeight="1">
      <c r="B2" s="345" t="s">
        <v>216</v>
      </c>
      <c r="C2" s="345"/>
      <c r="D2" s="345"/>
      <c r="E2" s="345"/>
      <c r="F2" s="193" t="s">
        <v>198</v>
      </c>
      <c r="M2" s="102"/>
      <c r="N2" s="343" t="s">
        <v>199</v>
      </c>
      <c r="O2" s="344"/>
    </row>
    <row r="3" spans="2:16" s="61" customFormat="1" ht="15.75" customHeight="1">
      <c r="B3" s="252" t="s">
        <v>106</v>
      </c>
      <c r="C3" s="186" t="s">
        <v>107</v>
      </c>
      <c r="D3" s="186" t="s">
        <v>108</v>
      </c>
      <c r="E3" s="187" t="s">
        <v>48</v>
      </c>
      <c r="F3" s="187" t="s">
        <v>49</v>
      </c>
      <c r="G3" s="254" t="s">
        <v>50</v>
      </c>
      <c r="H3" s="263" t="s">
        <v>92</v>
      </c>
      <c r="I3" s="263" t="s">
        <v>51</v>
      </c>
      <c r="J3" s="254" t="s">
        <v>215</v>
      </c>
      <c r="K3" s="254" t="s">
        <v>211</v>
      </c>
      <c r="L3" s="254" t="s">
        <v>212</v>
      </c>
      <c r="M3" s="254" t="s">
        <v>213</v>
      </c>
      <c r="N3" s="254" t="s">
        <v>195</v>
      </c>
      <c r="O3" s="254" t="s">
        <v>214</v>
      </c>
      <c r="P3" s="341" t="s">
        <v>55</v>
      </c>
    </row>
    <row r="4" spans="2:16" s="61" customFormat="1" ht="29.25" customHeight="1">
      <c r="B4" s="252"/>
      <c r="C4" s="30" t="s">
        <v>109</v>
      </c>
      <c r="D4" s="30" t="s">
        <v>110</v>
      </c>
      <c r="E4" s="31" t="s">
        <v>58</v>
      </c>
      <c r="F4" s="31" t="s">
        <v>59</v>
      </c>
      <c r="G4" s="254"/>
      <c r="H4" s="263"/>
      <c r="I4" s="263"/>
      <c r="J4" s="263"/>
      <c r="K4" s="263"/>
      <c r="L4" s="263"/>
      <c r="M4" s="263"/>
      <c r="N4" s="263"/>
      <c r="O4" s="263"/>
      <c r="P4" s="341"/>
    </row>
    <row r="5" spans="1:16" s="72" customFormat="1" ht="15.75" customHeight="1">
      <c r="A5" s="346">
        <v>1</v>
      </c>
      <c r="B5" s="73"/>
      <c r="C5" s="99" t="s">
        <v>111</v>
      </c>
      <c r="D5" s="73">
        <v>790</v>
      </c>
      <c r="E5" s="74">
        <v>56190</v>
      </c>
      <c r="F5" s="74">
        <v>34980</v>
      </c>
      <c r="G5" s="74"/>
      <c r="H5" s="74"/>
      <c r="I5" s="74"/>
      <c r="J5" s="74"/>
      <c r="K5" s="74"/>
      <c r="L5" s="74"/>
      <c r="M5" s="103"/>
      <c r="N5" s="74"/>
      <c r="O5" s="74"/>
      <c r="P5" s="74"/>
    </row>
    <row r="6" spans="1:16" s="72" customFormat="1" ht="15.75" customHeight="1">
      <c r="A6" s="346"/>
      <c r="B6" s="104"/>
      <c r="C6" s="101" t="s">
        <v>112</v>
      </c>
      <c r="D6" s="76" t="s">
        <v>113</v>
      </c>
      <c r="E6" s="75"/>
      <c r="F6" s="75">
        <v>18390</v>
      </c>
      <c r="G6" s="75">
        <f>SUM(E5:F6)</f>
        <v>109560</v>
      </c>
      <c r="H6" s="75">
        <f>G6*12</f>
        <v>1314720</v>
      </c>
      <c r="I6" s="75">
        <v>16000</v>
      </c>
      <c r="J6" s="75">
        <f>G6/30*20</f>
        <v>73040</v>
      </c>
      <c r="K6" s="75">
        <f>G6*3.5</f>
        <v>383460</v>
      </c>
      <c r="L6" s="113">
        <f>E5*7.83%*65%*12</f>
        <v>34317.4806</v>
      </c>
      <c r="M6" s="114">
        <f>6256*12</f>
        <v>75072</v>
      </c>
      <c r="N6" s="75">
        <f>E5*2*15%*65%*12</f>
        <v>131484.6</v>
      </c>
      <c r="O6" s="74">
        <f>SUM(H6:N6)</f>
        <v>2028094.0806</v>
      </c>
      <c r="P6" s="74"/>
    </row>
    <row r="7" spans="1:16" s="72" customFormat="1" ht="15.75" customHeight="1">
      <c r="A7" s="346">
        <v>2</v>
      </c>
      <c r="B7" s="73"/>
      <c r="C7" s="99" t="s">
        <v>114</v>
      </c>
      <c r="D7" s="73">
        <v>730</v>
      </c>
      <c r="E7" s="74">
        <v>51910</v>
      </c>
      <c r="F7" s="74">
        <v>32100</v>
      </c>
      <c r="G7" s="74"/>
      <c r="H7" s="74"/>
      <c r="I7" s="74"/>
      <c r="J7" s="74"/>
      <c r="K7" s="74"/>
      <c r="L7" s="74"/>
      <c r="M7" s="100"/>
      <c r="N7" s="74"/>
      <c r="O7" s="105"/>
      <c r="P7" s="105"/>
    </row>
    <row r="8" spans="1:16" s="72" customFormat="1" ht="15.75" customHeight="1">
      <c r="A8" s="346"/>
      <c r="B8" s="76"/>
      <c r="C8" s="101" t="s">
        <v>115</v>
      </c>
      <c r="D8" s="189" t="s">
        <v>200</v>
      </c>
      <c r="E8" s="75"/>
      <c r="F8" s="75">
        <v>12600</v>
      </c>
      <c r="G8" s="75">
        <f>SUM(E7:F8)</f>
        <v>96610</v>
      </c>
      <c r="H8" s="75">
        <f>G8*12</f>
        <v>1159320</v>
      </c>
      <c r="I8" s="75">
        <v>16000</v>
      </c>
      <c r="J8" s="75">
        <f>G8/30*20</f>
        <v>64406.66666666667</v>
      </c>
      <c r="K8" s="75">
        <f>G8*2.5</f>
        <v>241525</v>
      </c>
      <c r="L8" s="113">
        <f>E7*7.83%*65%*12</f>
        <v>31703.513399999996</v>
      </c>
      <c r="M8" s="114">
        <f>5744*12</f>
        <v>68928</v>
      </c>
      <c r="N8" s="75">
        <f>E7*2*15%*65%*12</f>
        <v>121469.40000000001</v>
      </c>
      <c r="O8" s="75">
        <f>SUM(H8:N8)</f>
        <v>1703352.5800666667</v>
      </c>
      <c r="P8" s="75"/>
    </row>
    <row r="9" spans="1:16" s="72" customFormat="1" ht="15.75" customHeight="1">
      <c r="A9" s="346">
        <v>3</v>
      </c>
      <c r="B9" s="73"/>
      <c r="C9" s="99" t="s">
        <v>116</v>
      </c>
      <c r="D9" s="73">
        <v>710</v>
      </c>
      <c r="E9" s="74">
        <v>50480</v>
      </c>
      <c r="F9" s="74">
        <v>27620</v>
      </c>
      <c r="G9" s="74"/>
      <c r="H9" s="74"/>
      <c r="I9" s="74"/>
      <c r="J9" s="74"/>
      <c r="K9" s="74"/>
      <c r="L9" s="74"/>
      <c r="M9" s="100"/>
      <c r="N9" s="74"/>
      <c r="O9" s="74"/>
      <c r="P9" s="74"/>
    </row>
    <row r="10" spans="1:16" s="72" customFormat="1" ht="15.75" customHeight="1">
      <c r="A10" s="346"/>
      <c r="B10" s="76"/>
      <c r="C10" s="101" t="s">
        <v>117</v>
      </c>
      <c r="D10" s="189" t="s">
        <v>201</v>
      </c>
      <c r="E10" s="75"/>
      <c r="F10" s="75">
        <v>9330</v>
      </c>
      <c r="G10" s="75">
        <f>SUM(E9:F10)</f>
        <v>87430</v>
      </c>
      <c r="H10" s="75">
        <f>G10*12</f>
        <v>1049160</v>
      </c>
      <c r="I10" s="75">
        <v>16000</v>
      </c>
      <c r="J10" s="75">
        <f>G10/30*20</f>
        <v>58286.66666666667</v>
      </c>
      <c r="K10" s="75">
        <f>G10*3.5</f>
        <v>306005</v>
      </c>
      <c r="L10" s="113">
        <f>E9*7.83%*65%*12</f>
        <v>30830.1552</v>
      </c>
      <c r="M10" s="114">
        <f>4977*12</f>
        <v>59724</v>
      </c>
      <c r="N10" s="75">
        <f>E9*2*15%*65%*12</f>
        <v>118123.20000000001</v>
      </c>
      <c r="O10" s="75">
        <f>SUM(H10:N10)</f>
        <v>1638129.0218666666</v>
      </c>
      <c r="P10" s="75"/>
    </row>
    <row r="11" spans="1:16" s="72" customFormat="1" ht="15.75" customHeight="1">
      <c r="A11" s="346">
        <v>4</v>
      </c>
      <c r="B11" s="73"/>
      <c r="C11" s="99" t="s">
        <v>116</v>
      </c>
      <c r="D11" s="73">
        <v>710</v>
      </c>
      <c r="E11" s="74">
        <v>50480</v>
      </c>
      <c r="F11" s="74">
        <v>27620</v>
      </c>
      <c r="G11" s="74"/>
      <c r="H11" s="74"/>
      <c r="I11" s="74"/>
      <c r="J11" s="74"/>
      <c r="K11" s="74"/>
      <c r="L11" s="74"/>
      <c r="M11" s="100"/>
      <c r="N11" s="74"/>
      <c r="O11" s="74"/>
      <c r="P11" s="74"/>
    </row>
    <row r="12" spans="1:16" s="72" customFormat="1" ht="15.75" customHeight="1">
      <c r="A12" s="346"/>
      <c r="B12" s="76"/>
      <c r="C12" s="101" t="s">
        <v>117</v>
      </c>
      <c r="D12" s="189" t="s">
        <v>202</v>
      </c>
      <c r="E12" s="75"/>
      <c r="F12" s="75">
        <v>9330</v>
      </c>
      <c r="G12" s="75">
        <f>SUM(E11:F12)</f>
        <v>87430</v>
      </c>
      <c r="H12" s="75">
        <f>G12*12</f>
        <v>1049160</v>
      </c>
      <c r="I12" s="75">
        <v>16000</v>
      </c>
      <c r="J12" s="75">
        <f>G12/30*20</f>
        <v>58286.66666666667</v>
      </c>
      <c r="K12" s="75">
        <f>G12*3.5</f>
        <v>306005</v>
      </c>
      <c r="L12" s="113">
        <f>E11*7.83%*65%*12</f>
        <v>30830.1552</v>
      </c>
      <c r="M12" s="114">
        <f>4977*12</f>
        <v>59724</v>
      </c>
      <c r="N12" s="75">
        <f>E11*2*15%*65%*12</f>
        <v>118123.20000000001</v>
      </c>
      <c r="O12" s="75">
        <f>SUM(H12:N12)</f>
        <v>1638129.0218666666</v>
      </c>
      <c r="P12" s="75"/>
    </row>
    <row r="13" spans="1:16" s="72" customFormat="1" ht="15.75" customHeight="1">
      <c r="A13" s="346">
        <v>5</v>
      </c>
      <c r="B13" s="73"/>
      <c r="C13" s="99" t="s">
        <v>116</v>
      </c>
      <c r="D13" s="73">
        <v>710</v>
      </c>
      <c r="E13" s="74">
        <v>50480</v>
      </c>
      <c r="F13" s="74">
        <v>27620</v>
      </c>
      <c r="G13" s="74"/>
      <c r="H13" s="74"/>
      <c r="I13" s="74"/>
      <c r="J13" s="74"/>
      <c r="K13" s="74"/>
      <c r="L13" s="74"/>
      <c r="M13" s="100"/>
      <c r="N13" s="74"/>
      <c r="O13" s="74"/>
      <c r="P13" s="74"/>
    </row>
    <row r="14" spans="1:16" s="72" customFormat="1" ht="15.75" customHeight="1">
      <c r="A14" s="346"/>
      <c r="B14" s="76"/>
      <c r="C14" s="101" t="s">
        <v>117</v>
      </c>
      <c r="D14" s="189" t="s">
        <v>201</v>
      </c>
      <c r="E14" s="75"/>
      <c r="F14" s="75">
        <v>9330</v>
      </c>
      <c r="G14" s="75">
        <f>SUM(E13:F14)</f>
        <v>87430</v>
      </c>
      <c r="H14" s="75">
        <f>G14*12</f>
        <v>1049160</v>
      </c>
      <c r="I14" s="75">
        <v>16000</v>
      </c>
      <c r="J14" s="75">
        <f>G14/30*20</f>
        <v>58286.66666666667</v>
      </c>
      <c r="K14" s="75">
        <f>G14*3.5</f>
        <v>306005</v>
      </c>
      <c r="L14" s="113">
        <f>E13*7.83%*65%*12</f>
        <v>30830.1552</v>
      </c>
      <c r="M14" s="114">
        <f>4977*12</f>
        <v>59724</v>
      </c>
      <c r="N14" s="75">
        <f>E13*2*15%*65%*12</f>
        <v>118123.20000000001</v>
      </c>
      <c r="O14" s="75">
        <f>SUM(H14:N14)</f>
        <v>1638129.0218666666</v>
      </c>
      <c r="P14" s="75"/>
    </row>
    <row r="15" spans="1:16" s="72" customFormat="1" ht="15.75" customHeight="1">
      <c r="A15" s="346">
        <v>6</v>
      </c>
      <c r="B15" s="73"/>
      <c r="C15" s="99" t="s">
        <v>116</v>
      </c>
      <c r="D15" s="73">
        <v>650</v>
      </c>
      <c r="E15" s="74">
        <v>46190</v>
      </c>
      <c r="F15" s="74">
        <v>27620</v>
      </c>
      <c r="G15" s="74"/>
      <c r="H15" s="74"/>
      <c r="I15" s="74"/>
      <c r="J15" s="74"/>
      <c r="K15" s="74"/>
      <c r="L15" s="74"/>
      <c r="M15" s="100"/>
      <c r="N15" s="74"/>
      <c r="O15" s="74"/>
      <c r="P15" s="74"/>
    </row>
    <row r="16" spans="1:16" s="72" customFormat="1" ht="15.75" customHeight="1">
      <c r="A16" s="346"/>
      <c r="B16" s="76"/>
      <c r="C16" s="101" t="s">
        <v>117</v>
      </c>
      <c r="D16" s="189" t="s">
        <v>203</v>
      </c>
      <c r="E16" s="75"/>
      <c r="F16" s="75">
        <v>9330</v>
      </c>
      <c r="G16" s="75">
        <f>SUM(E15:F16)</f>
        <v>83140</v>
      </c>
      <c r="H16" s="75">
        <f>G16*12</f>
        <v>997680</v>
      </c>
      <c r="I16" s="75">
        <v>16000</v>
      </c>
      <c r="J16" s="75">
        <f>G16/30*20</f>
        <v>55426.66666666667</v>
      </c>
      <c r="K16" s="75">
        <f>G16*2.5</f>
        <v>207850</v>
      </c>
      <c r="L16" s="113">
        <f>E15*7.83%*65%*12</f>
        <v>28210.080599999998</v>
      </c>
      <c r="M16" s="114">
        <f>4767*12</f>
        <v>57204</v>
      </c>
      <c r="N16" s="75">
        <f>E15*2*15%*65%*12</f>
        <v>108084.6</v>
      </c>
      <c r="O16" s="75">
        <f>SUM(H16:N16)</f>
        <v>1470455.3472666668</v>
      </c>
      <c r="P16" s="75"/>
    </row>
    <row r="17" spans="1:16" s="72" customFormat="1" ht="15.75" customHeight="1">
      <c r="A17" s="346">
        <v>7</v>
      </c>
      <c r="B17" s="73"/>
      <c r="C17" s="99" t="s">
        <v>118</v>
      </c>
      <c r="D17" s="73">
        <v>520</v>
      </c>
      <c r="E17" s="74">
        <v>36910</v>
      </c>
      <c r="F17" s="74">
        <v>20260</v>
      </c>
      <c r="G17" s="74"/>
      <c r="H17" s="74"/>
      <c r="I17" s="74"/>
      <c r="J17" s="74"/>
      <c r="K17" s="74"/>
      <c r="L17" s="74"/>
      <c r="M17" s="100"/>
      <c r="N17" s="74"/>
      <c r="O17" s="74"/>
      <c r="P17" s="74"/>
    </row>
    <row r="18" spans="1:16" s="72" customFormat="1" ht="15.75" customHeight="1">
      <c r="A18" s="346"/>
      <c r="B18" s="76"/>
      <c r="C18" s="101" t="s">
        <v>120</v>
      </c>
      <c r="D18" s="189" t="s">
        <v>204</v>
      </c>
      <c r="E18" s="75"/>
      <c r="F18" s="75"/>
      <c r="G18" s="75">
        <f>SUM(E17:F18)</f>
        <v>57170</v>
      </c>
      <c r="H18" s="75">
        <f>G18*12</f>
        <v>686040</v>
      </c>
      <c r="I18" s="75">
        <v>16000</v>
      </c>
      <c r="J18" s="75">
        <f>G18/30*20</f>
        <v>38113.333333333336</v>
      </c>
      <c r="K18" s="75">
        <f>G18*3.5</f>
        <v>200095</v>
      </c>
      <c r="L18" s="113">
        <f>E17*7.83%*65%*12</f>
        <v>22542.413399999998</v>
      </c>
      <c r="M18" s="114">
        <f>3284*12</f>
        <v>39408</v>
      </c>
      <c r="N18" s="75">
        <f>E17*2*15%*65%*12</f>
        <v>86369.4</v>
      </c>
      <c r="O18" s="75">
        <f>SUM(H18:N18)</f>
        <v>1088568.1467333334</v>
      </c>
      <c r="P18" s="75"/>
    </row>
    <row r="19" spans="1:16" s="72" customFormat="1" ht="15.75" customHeight="1">
      <c r="A19" s="346">
        <v>8</v>
      </c>
      <c r="B19" s="73"/>
      <c r="C19" s="99" t="s">
        <v>118</v>
      </c>
      <c r="D19" s="73">
        <v>445</v>
      </c>
      <c r="E19" s="74">
        <v>31560</v>
      </c>
      <c r="F19" s="74">
        <v>23270</v>
      </c>
      <c r="G19" s="74"/>
      <c r="H19" s="74"/>
      <c r="I19" s="74"/>
      <c r="J19" s="74"/>
      <c r="K19" s="74"/>
      <c r="L19" s="74"/>
      <c r="M19" s="100"/>
      <c r="N19" s="74"/>
      <c r="O19" s="74"/>
      <c r="P19" s="74"/>
    </row>
    <row r="20" spans="1:16" s="72" customFormat="1" ht="15.75" customHeight="1">
      <c r="A20" s="346"/>
      <c r="B20" s="76"/>
      <c r="C20" s="101" t="s">
        <v>119</v>
      </c>
      <c r="D20" s="76" t="s">
        <v>121</v>
      </c>
      <c r="E20" s="75"/>
      <c r="F20" s="75"/>
      <c r="G20" s="75">
        <f>SUM(E19:F20)</f>
        <v>54830</v>
      </c>
      <c r="H20" s="75">
        <f>G20*12</f>
        <v>657960</v>
      </c>
      <c r="I20" s="75">
        <v>16000</v>
      </c>
      <c r="J20" s="75">
        <f>G20/30*11</f>
        <v>20104.333333333336</v>
      </c>
      <c r="K20" s="75">
        <f>G20*2.5</f>
        <v>137075</v>
      </c>
      <c r="L20" s="113">
        <f>E19*7.83%*65%*12</f>
        <v>19274.9544</v>
      </c>
      <c r="M20" s="114">
        <f>3148*12</f>
        <v>37776</v>
      </c>
      <c r="N20" s="75">
        <f>E19*2*15%*65%*12</f>
        <v>73850.4</v>
      </c>
      <c r="O20" s="75">
        <f>SUM(H20:N20)</f>
        <v>962040.6877333334</v>
      </c>
      <c r="P20" s="75"/>
    </row>
    <row r="21" spans="1:16" s="72" customFormat="1" ht="15.75" customHeight="1">
      <c r="A21" s="346">
        <v>9</v>
      </c>
      <c r="B21" s="73"/>
      <c r="C21" s="99" t="s">
        <v>118</v>
      </c>
      <c r="D21" s="73">
        <v>430</v>
      </c>
      <c r="E21" s="74">
        <v>30490</v>
      </c>
      <c r="F21" s="74">
        <v>23270</v>
      </c>
      <c r="G21" s="74"/>
      <c r="H21" s="74"/>
      <c r="I21" s="74"/>
      <c r="J21" s="74"/>
      <c r="K21" s="74"/>
      <c r="L21" s="74"/>
      <c r="M21" s="100"/>
      <c r="N21" s="74"/>
      <c r="O21" s="74"/>
      <c r="P21" s="74"/>
    </row>
    <row r="22" spans="1:16" s="72" customFormat="1" ht="15.75" customHeight="1">
      <c r="A22" s="346"/>
      <c r="B22" s="76"/>
      <c r="C22" s="101" t="s">
        <v>119</v>
      </c>
      <c r="D22" s="76" t="s">
        <v>122</v>
      </c>
      <c r="E22" s="75"/>
      <c r="F22" s="75"/>
      <c r="G22" s="75">
        <f>SUM(E21:F22)</f>
        <v>53760</v>
      </c>
      <c r="H22" s="75">
        <f>G22*12</f>
        <v>645120</v>
      </c>
      <c r="I22" s="75">
        <v>16000</v>
      </c>
      <c r="J22" s="75">
        <f>G22/30*4</f>
        <v>7168</v>
      </c>
      <c r="K22" s="75">
        <f>G22*2.5</f>
        <v>134400</v>
      </c>
      <c r="L22" s="113">
        <f>E21*7.83%*65%*12</f>
        <v>18621.4626</v>
      </c>
      <c r="M22" s="114">
        <f>3148*12</f>
        <v>37776</v>
      </c>
      <c r="N22" s="75">
        <f>E21*2*15%*65%*12</f>
        <v>71346.6</v>
      </c>
      <c r="O22" s="75">
        <f>SUM(H22:N22)</f>
        <v>930432.0626</v>
      </c>
      <c r="P22" s="75"/>
    </row>
    <row r="23" spans="1:16" s="72" customFormat="1" ht="15.75" customHeight="1">
      <c r="A23" s="346">
        <v>10</v>
      </c>
      <c r="B23" s="73"/>
      <c r="C23" s="99" t="s">
        <v>118</v>
      </c>
      <c r="D23" s="73">
        <v>430</v>
      </c>
      <c r="E23" s="74">
        <v>30490</v>
      </c>
      <c r="F23" s="74">
        <v>23270</v>
      </c>
      <c r="G23" s="74"/>
      <c r="H23" s="74"/>
      <c r="I23" s="74"/>
      <c r="J23" s="74"/>
      <c r="K23" s="74"/>
      <c r="L23" s="74"/>
      <c r="M23" s="100"/>
      <c r="N23" s="74"/>
      <c r="O23" s="74"/>
      <c r="P23" s="74"/>
    </row>
    <row r="24" spans="1:16" s="72" customFormat="1" ht="15.75" customHeight="1">
      <c r="A24" s="346"/>
      <c r="B24" s="76"/>
      <c r="C24" s="101" t="s">
        <v>119</v>
      </c>
      <c r="D24" s="76" t="s">
        <v>122</v>
      </c>
      <c r="E24" s="75"/>
      <c r="F24" s="75"/>
      <c r="G24" s="75">
        <f>SUM(E23:F24)</f>
        <v>53760</v>
      </c>
      <c r="H24" s="75">
        <f>G24*12</f>
        <v>645120</v>
      </c>
      <c r="I24" s="75">
        <v>16000</v>
      </c>
      <c r="J24" s="75">
        <f>G24/30*4</f>
        <v>7168</v>
      </c>
      <c r="K24" s="75">
        <f>G24*2.5</f>
        <v>134400</v>
      </c>
      <c r="L24" s="113">
        <f>E23*7.83%*65%*12</f>
        <v>18621.4626</v>
      </c>
      <c r="M24" s="114">
        <f>3148*12</f>
        <v>37776</v>
      </c>
      <c r="N24" s="75">
        <f>E23*2*15%*65%*12</f>
        <v>71346.6</v>
      </c>
      <c r="O24" s="75">
        <f>SUM(H24:N24)</f>
        <v>930432.0626</v>
      </c>
      <c r="P24" s="75"/>
    </row>
    <row r="25" spans="1:16" s="72" customFormat="1" ht="15.75" customHeight="1">
      <c r="A25" s="346">
        <v>11</v>
      </c>
      <c r="B25" s="73"/>
      <c r="C25" s="99" t="s">
        <v>118</v>
      </c>
      <c r="D25" s="73">
        <v>430</v>
      </c>
      <c r="E25" s="74">
        <v>30490</v>
      </c>
      <c r="F25" s="74">
        <v>23270</v>
      </c>
      <c r="G25" s="74"/>
      <c r="H25" s="74"/>
      <c r="I25" s="74"/>
      <c r="J25" s="74"/>
      <c r="K25" s="74"/>
      <c r="L25" s="74"/>
      <c r="M25" s="100"/>
      <c r="N25" s="74"/>
      <c r="O25" s="74"/>
      <c r="P25" s="74"/>
    </row>
    <row r="26" spans="1:16" s="72" customFormat="1" ht="15.75" customHeight="1">
      <c r="A26" s="346"/>
      <c r="B26" s="76"/>
      <c r="C26" s="101" t="s">
        <v>119</v>
      </c>
      <c r="D26" s="76" t="s">
        <v>122</v>
      </c>
      <c r="E26" s="75"/>
      <c r="F26" s="75"/>
      <c r="G26" s="75">
        <f>SUM(E25:F26)</f>
        <v>53760</v>
      </c>
      <c r="H26" s="75">
        <f>G26*12</f>
        <v>645120</v>
      </c>
      <c r="I26" s="75">
        <v>16000</v>
      </c>
      <c r="J26" s="75">
        <f>G26/30*4</f>
        <v>7168</v>
      </c>
      <c r="K26" s="75">
        <f>G26*2.5</f>
        <v>134400</v>
      </c>
      <c r="L26" s="113">
        <f>E25*7.83%*65%*12</f>
        <v>18621.4626</v>
      </c>
      <c r="M26" s="114">
        <f>3148*12</f>
        <v>37776</v>
      </c>
      <c r="N26" s="75">
        <f>E25*2*15%*65%*12</f>
        <v>71346.6</v>
      </c>
      <c r="O26" s="75">
        <f>SUM(H26:N26)</f>
        <v>930432.0626</v>
      </c>
      <c r="P26" s="75"/>
    </row>
    <row r="27" spans="1:16" s="72" customFormat="1" ht="15.75" customHeight="1">
      <c r="A27" s="346">
        <v>12</v>
      </c>
      <c r="B27" s="73"/>
      <c r="C27" s="99" t="s">
        <v>118</v>
      </c>
      <c r="D27" s="73">
        <v>415</v>
      </c>
      <c r="E27" s="74">
        <v>29420</v>
      </c>
      <c r="F27" s="74">
        <v>23270</v>
      </c>
      <c r="G27" s="74"/>
      <c r="H27" s="74"/>
      <c r="I27" s="74"/>
      <c r="J27" s="74"/>
      <c r="K27" s="74"/>
      <c r="L27" s="74"/>
      <c r="M27" s="100"/>
      <c r="N27" s="74"/>
      <c r="O27" s="74"/>
      <c r="P27" s="74"/>
    </row>
    <row r="28" spans="1:16" s="72" customFormat="1" ht="15.75" customHeight="1">
      <c r="A28" s="346"/>
      <c r="B28" s="76"/>
      <c r="C28" s="101" t="s">
        <v>119</v>
      </c>
      <c r="D28" s="76" t="s">
        <v>123</v>
      </c>
      <c r="E28" s="75"/>
      <c r="F28" s="75"/>
      <c r="G28" s="75">
        <f>SUM(E27:F28)</f>
        <v>52690</v>
      </c>
      <c r="H28" s="75">
        <f>G28*12</f>
        <v>632280</v>
      </c>
      <c r="I28" s="75">
        <f>16000/10*7</f>
        <v>11200</v>
      </c>
      <c r="J28" s="75"/>
      <c r="K28" s="75">
        <f>G28*2.5</f>
        <v>131725</v>
      </c>
      <c r="L28" s="113">
        <f>E27*7.83%*65%*12</f>
        <v>17967.9708</v>
      </c>
      <c r="M28" s="114">
        <f>3011*12</f>
        <v>36132</v>
      </c>
      <c r="N28" s="75">
        <f>E27*2*15%*65%*12</f>
        <v>68842.8</v>
      </c>
      <c r="O28" s="75">
        <f>SUM(H28:N28)</f>
        <v>898147.7708</v>
      </c>
      <c r="P28" s="75"/>
    </row>
    <row r="29" spans="1:16" s="72" customFormat="1" ht="15.75" customHeight="1">
      <c r="A29" s="346">
        <v>13</v>
      </c>
      <c r="B29" s="73"/>
      <c r="C29" s="99" t="s">
        <v>118</v>
      </c>
      <c r="D29" s="73">
        <v>415</v>
      </c>
      <c r="E29" s="74">
        <v>29420</v>
      </c>
      <c r="F29" s="74">
        <v>23270</v>
      </c>
      <c r="G29" s="74"/>
      <c r="H29" s="74"/>
      <c r="I29" s="74"/>
      <c r="J29" s="74"/>
      <c r="K29" s="74"/>
      <c r="L29" s="74"/>
      <c r="M29" s="100"/>
      <c r="N29" s="74"/>
      <c r="O29" s="74"/>
      <c r="P29" s="74"/>
    </row>
    <row r="30" spans="1:16" s="72" customFormat="1" ht="15.75" customHeight="1">
      <c r="A30" s="346"/>
      <c r="B30" s="76"/>
      <c r="C30" s="101" t="s">
        <v>119</v>
      </c>
      <c r="D30" s="76" t="s">
        <v>123</v>
      </c>
      <c r="E30" s="75"/>
      <c r="F30" s="75"/>
      <c r="G30" s="75">
        <f>SUM(E29:F30)</f>
        <v>52690</v>
      </c>
      <c r="H30" s="75">
        <f>G30*12</f>
        <v>632280</v>
      </c>
      <c r="I30" s="75">
        <f>16000/10*7</f>
        <v>11200</v>
      </c>
      <c r="J30" s="75"/>
      <c r="K30" s="75">
        <f>G30*2.5</f>
        <v>131725</v>
      </c>
      <c r="L30" s="113">
        <f>E29*7.83%*65%*12</f>
        <v>17967.9708</v>
      </c>
      <c r="M30" s="114">
        <f>3011*12</f>
        <v>36132</v>
      </c>
      <c r="N30" s="75">
        <f>E29*2*15%*65%*12</f>
        <v>68842.8</v>
      </c>
      <c r="O30" s="75">
        <f>SUM(H30:N30)</f>
        <v>898147.7708</v>
      </c>
      <c r="P30" s="75"/>
    </row>
    <row r="31" spans="1:16" s="72" customFormat="1" ht="15.75" customHeight="1">
      <c r="A31" s="346">
        <v>14</v>
      </c>
      <c r="B31" s="73"/>
      <c r="C31" s="99" t="s">
        <v>118</v>
      </c>
      <c r="D31" s="73">
        <v>415</v>
      </c>
      <c r="E31" s="74">
        <v>29420</v>
      </c>
      <c r="F31" s="74">
        <v>23270</v>
      </c>
      <c r="G31" s="74"/>
      <c r="H31" s="74"/>
      <c r="I31" s="74"/>
      <c r="J31" s="74"/>
      <c r="K31" s="74"/>
      <c r="L31" s="74"/>
      <c r="M31" s="100"/>
      <c r="N31" s="74"/>
      <c r="O31" s="74"/>
      <c r="P31" s="74"/>
    </row>
    <row r="32" spans="1:16" s="72" customFormat="1" ht="15.75" customHeight="1">
      <c r="A32" s="346"/>
      <c r="B32" s="76"/>
      <c r="C32" s="101" t="s">
        <v>119</v>
      </c>
      <c r="D32" s="76" t="s">
        <v>123</v>
      </c>
      <c r="E32" s="75"/>
      <c r="F32" s="75"/>
      <c r="G32" s="75">
        <f>SUM(E31:F32)</f>
        <v>52690</v>
      </c>
      <c r="H32" s="75">
        <f>G32*12</f>
        <v>632280</v>
      </c>
      <c r="I32" s="75">
        <f>16000/10*7</f>
        <v>11200</v>
      </c>
      <c r="J32" s="75"/>
      <c r="K32" s="75">
        <f>G32*2.5</f>
        <v>131725</v>
      </c>
      <c r="L32" s="113">
        <f>E31*7.83%*65%*12</f>
        <v>17967.9708</v>
      </c>
      <c r="M32" s="114">
        <f>3011*12</f>
        <v>36132</v>
      </c>
      <c r="N32" s="75">
        <f>E31*2*15%*65%*12</f>
        <v>68842.8</v>
      </c>
      <c r="O32" s="75">
        <f>SUM(H32:N32)</f>
        <v>898147.7708</v>
      </c>
      <c r="P32" s="75"/>
    </row>
    <row r="33" spans="1:16" s="72" customFormat="1" ht="15.75" customHeight="1">
      <c r="A33" s="346">
        <v>15</v>
      </c>
      <c r="B33" s="73"/>
      <c r="C33" s="99" t="s">
        <v>118</v>
      </c>
      <c r="D33" s="73">
        <v>415</v>
      </c>
      <c r="E33" s="74">
        <v>29420</v>
      </c>
      <c r="F33" s="74">
        <v>23270</v>
      </c>
      <c r="G33" s="74"/>
      <c r="H33" s="74"/>
      <c r="I33" s="74"/>
      <c r="J33" s="74"/>
      <c r="K33" s="74"/>
      <c r="L33" s="74"/>
      <c r="M33" s="100"/>
      <c r="N33" s="74"/>
      <c r="O33" s="74"/>
      <c r="P33" s="74"/>
    </row>
    <row r="34" spans="1:16" s="72" customFormat="1" ht="15.75" customHeight="1">
      <c r="A34" s="346"/>
      <c r="B34" s="76"/>
      <c r="C34" s="101" t="s">
        <v>119</v>
      </c>
      <c r="D34" s="76" t="s">
        <v>123</v>
      </c>
      <c r="E34" s="75"/>
      <c r="F34" s="75"/>
      <c r="G34" s="75">
        <f>SUM(E33:F34)</f>
        <v>52690</v>
      </c>
      <c r="H34" s="75">
        <f>G34*12</f>
        <v>632280</v>
      </c>
      <c r="I34" s="75">
        <f>16000/10*7</f>
        <v>11200</v>
      </c>
      <c r="J34" s="75"/>
      <c r="K34" s="75">
        <f>G34*2.5</f>
        <v>131725</v>
      </c>
      <c r="L34" s="113">
        <f>E33*7.83%*65%*12</f>
        <v>17967.9708</v>
      </c>
      <c r="M34" s="114">
        <f>3011*12</f>
        <v>36132</v>
      </c>
      <c r="N34" s="75">
        <f>E33*2*15%*65%*12</f>
        <v>68842.8</v>
      </c>
      <c r="O34" s="75">
        <f>SUM(H34:N34)</f>
        <v>898147.7708</v>
      </c>
      <c r="P34" s="75"/>
    </row>
    <row r="35" spans="1:16" s="72" customFormat="1" ht="15.75" customHeight="1">
      <c r="A35" s="346">
        <v>16</v>
      </c>
      <c r="B35" s="73"/>
      <c r="C35" s="99" t="s">
        <v>118</v>
      </c>
      <c r="D35" s="73">
        <v>400</v>
      </c>
      <c r="E35" s="74">
        <v>28340</v>
      </c>
      <c r="F35" s="74">
        <v>22280</v>
      </c>
      <c r="G35" s="74"/>
      <c r="H35" s="74"/>
      <c r="I35" s="74"/>
      <c r="J35" s="74"/>
      <c r="K35" s="74"/>
      <c r="L35" s="74"/>
      <c r="M35" s="100"/>
      <c r="N35" s="74"/>
      <c r="O35" s="74"/>
      <c r="P35" s="74"/>
    </row>
    <row r="36" spans="1:16" s="72" customFormat="1" ht="15.75" customHeight="1">
      <c r="A36" s="346"/>
      <c r="B36" s="76"/>
      <c r="C36" s="101" t="s">
        <v>124</v>
      </c>
      <c r="D36" s="189" t="s">
        <v>205</v>
      </c>
      <c r="E36" s="75"/>
      <c r="F36" s="75"/>
      <c r="G36" s="75">
        <f>SUM(E35:F36)</f>
        <v>50620</v>
      </c>
      <c r="H36" s="75">
        <f>G36*12</f>
        <v>607440</v>
      </c>
      <c r="I36" s="75">
        <f>16000/10*7</f>
        <v>11200</v>
      </c>
      <c r="J36" s="75"/>
      <c r="K36" s="75">
        <f>G36*2.5</f>
        <v>126550</v>
      </c>
      <c r="L36" s="113">
        <f>E35*7.83%*65%*12</f>
        <v>17308.3716</v>
      </c>
      <c r="M36" s="114">
        <f>3011*12</f>
        <v>36132</v>
      </c>
      <c r="N36" s="75">
        <f>E35*2*15%*65%*12</f>
        <v>66315.6</v>
      </c>
      <c r="O36" s="75">
        <f>SUM(H36:N36)</f>
        <v>864945.9715999999</v>
      </c>
      <c r="P36" s="75"/>
    </row>
    <row r="37" spans="1:16" s="72" customFormat="1" ht="15.75" customHeight="1">
      <c r="A37" s="346">
        <v>17</v>
      </c>
      <c r="B37" s="73"/>
      <c r="C37" s="99" t="s">
        <v>118</v>
      </c>
      <c r="D37" s="73">
        <v>400</v>
      </c>
      <c r="E37" s="74">
        <v>28340</v>
      </c>
      <c r="F37" s="74">
        <v>20260</v>
      </c>
      <c r="G37" s="74"/>
      <c r="H37" s="74"/>
      <c r="I37" s="74"/>
      <c r="J37" s="74"/>
      <c r="K37" s="74"/>
      <c r="L37" s="74"/>
      <c r="M37" s="100"/>
      <c r="N37" s="74"/>
      <c r="O37" s="74"/>
      <c r="P37" s="74"/>
    </row>
    <row r="38" spans="1:16" s="72" customFormat="1" ht="15.75" customHeight="1">
      <c r="A38" s="346"/>
      <c r="B38" s="76"/>
      <c r="C38" s="106" t="s">
        <v>125</v>
      </c>
      <c r="D38" s="189" t="s">
        <v>206</v>
      </c>
      <c r="E38" s="75"/>
      <c r="F38" s="75"/>
      <c r="G38" s="75">
        <f>SUM(E37:F38)</f>
        <v>48600</v>
      </c>
      <c r="H38" s="75">
        <f>G38*12</f>
        <v>583200</v>
      </c>
      <c r="I38" s="75">
        <v>16000</v>
      </c>
      <c r="J38" s="75">
        <f>G38/30*20</f>
        <v>32400</v>
      </c>
      <c r="K38" s="75">
        <f>G38*2.5</f>
        <v>121500</v>
      </c>
      <c r="L38" s="113">
        <f>E37*7.83%*65%*12</f>
        <v>17308.3716</v>
      </c>
      <c r="M38" s="114">
        <f>2875*12</f>
        <v>34500</v>
      </c>
      <c r="N38" s="75">
        <f>E37*2*15%*65%*12</f>
        <v>66315.6</v>
      </c>
      <c r="O38" s="75">
        <f>SUM(H38:N38)</f>
        <v>871223.9715999999</v>
      </c>
      <c r="P38" s="75"/>
    </row>
    <row r="39" spans="1:16" s="72" customFormat="1" ht="15.75" customHeight="1">
      <c r="A39" s="346">
        <v>18</v>
      </c>
      <c r="B39" s="73"/>
      <c r="C39" s="99" t="s">
        <v>118</v>
      </c>
      <c r="D39" s="73">
        <v>385</v>
      </c>
      <c r="E39" s="74">
        <v>27270</v>
      </c>
      <c r="F39" s="74">
        <v>22280</v>
      </c>
      <c r="G39" s="74"/>
      <c r="H39" s="74"/>
      <c r="I39" s="74"/>
      <c r="J39" s="74"/>
      <c r="K39" s="74"/>
      <c r="L39" s="74"/>
      <c r="M39" s="100"/>
      <c r="N39" s="74"/>
      <c r="O39" s="188"/>
      <c r="P39" s="74"/>
    </row>
    <row r="40" spans="1:16" s="72" customFormat="1" ht="15.75" customHeight="1">
      <c r="A40" s="346"/>
      <c r="B40" s="76"/>
      <c r="C40" s="101" t="s">
        <v>124</v>
      </c>
      <c r="D40" s="189" t="s">
        <v>193</v>
      </c>
      <c r="E40" s="75"/>
      <c r="F40" s="75"/>
      <c r="G40" s="75">
        <f>SUM(E39:F40)</f>
        <v>49550</v>
      </c>
      <c r="H40" s="75">
        <f>G40*12</f>
        <v>594600</v>
      </c>
      <c r="I40" s="75">
        <f>16000/10*7</f>
        <v>11200</v>
      </c>
      <c r="J40" s="75"/>
      <c r="K40" s="75">
        <f>G40*2.5</f>
        <v>123875</v>
      </c>
      <c r="L40" s="113">
        <f>E39*7.83%*65%*12</f>
        <v>16654.879800000002</v>
      </c>
      <c r="M40" s="114">
        <f>2875*12</f>
        <v>34500</v>
      </c>
      <c r="N40" s="75">
        <f>E39*2*15%*65%*12</f>
        <v>63811.8</v>
      </c>
      <c r="O40" s="190">
        <f>SUM(H40:N40)</f>
        <v>844641.6798</v>
      </c>
      <c r="P40" s="75"/>
    </row>
    <row r="41" spans="1:16" s="72" customFormat="1" ht="15.75" customHeight="1">
      <c r="A41" s="346">
        <v>19</v>
      </c>
      <c r="B41" s="73"/>
      <c r="C41" s="99" t="s">
        <v>118</v>
      </c>
      <c r="D41" s="73">
        <v>350</v>
      </c>
      <c r="E41" s="74">
        <v>24770</v>
      </c>
      <c r="F41" s="74">
        <v>20260</v>
      </c>
      <c r="G41" s="74"/>
      <c r="H41" s="74"/>
      <c r="I41" s="74"/>
      <c r="J41" s="74"/>
      <c r="K41" s="74"/>
      <c r="L41" s="74"/>
      <c r="M41" s="100"/>
      <c r="N41" s="74"/>
      <c r="O41" s="74"/>
      <c r="P41" s="74"/>
    </row>
    <row r="42" spans="1:16" s="72" customFormat="1" ht="15.75" customHeight="1">
      <c r="A42" s="346"/>
      <c r="B42" s="76"/>
      <c r="C42" s="106" t="s">
        <v>125</v>
      </c>
      <c r="D42" s="189" t="s">
        <v>207</v>
      </c>
      <c r="E42" s="75"/>
      <c r="F42" s="75"/>
      <c r="G42" s="75">
        <f>SUM(E41:F42)</f>
        <v>45030</v>
      </c>
      <c r="H42" s="75">
        <f>G42*12</f>
        <v>540360</v>
      </c>
      <c r="I42" s="75">
        <v>16000</v>
      </c>
      <c r="J42" s="75">
        <f>G42/30*11</f>
        <v>16511</v>
      </c>
      <c r="K42" s="75">
        <f>G42*2.5</f>
        <v>112575</v>
      </c>
      <c r="L42" s="113">
        <f>E41*7.83%*65%*12</f>
        <v>15128.0298</v>
      </c>
      <c r="M42" s="114">
        <f>2602*12</f>
        <v>31224</v>
      </c>
      <c r="N42" s="75">
        <f>E41*2*15%*65%*12</f>
        <v>57961.8</v>
      </c>
      <c r="O42" s="75">
        <f>SUM(H42:N42)</f>
        <v>789759.8298000001</v>
      </c>
      <c r="P42" s="75"/>
    </row>
    <row r="43" spans="1:16" s="72" customFormat="1" ht="15.75" customHeight="1">
      <c r="A43" s="346">
        <v>20</v>
      </c>
      <c r="B43" s="73"/>
      <c r="C43" s="191" t="s">
        <v>208</v>
      </c>
      <c r="D43" s="73">
        <v>340</v>
      </c>
      <c r="E43" s="74">
        <v>24060</v>
      </c>
      <c r="F43" s="74">
        <v>20260</v>
      </c>
      <c r="G43" s="74"/>
      <c r="H43" s="74"/>
      <c r="I43" s="74"/>
      <c r="J43" s="74"/>
      <c r="K43" s="74"/>
      <c r="L43" s="74"/>
      <c r="M43" s="100"/>
      <c r="N43" s="74"/>
      <c r="O43" s="74"/>
      <c r="P43" s="74"/>
    </row>
    <row r="44" spans="1:16" s="72" customFormat="1" ht="15.75" customHeight="1">
      <c r="A44" s="346"/>
      <c r="B44" s="182"/>
      <c r="C44" s="106" t="s">
        <v>125</v>
      </c>
      <c r="D44" s="76" t="s">
        <v>122</v>
      </c>
      <c r="E44" s="75"/>
      <c r="F44" s="75"/>
      <c r="G44" s="75">
        <f>SUM(E43:F44)</f>
        <v>44320</v>
      </c>
      <c r="H44" s="75">
        <f>G44*12</f>
        <v>531840</v>
      </c>
      <c r="I44" s="75">
        <v>16000</v>
      </c>
      <c r="J44" s="75">
        <f>G44/30*4</f>
        <v>5909.333333333333</v>
      </c>
      <c r="K44" s="75">
        <f>G44*2.5</f>
        <v>110800</v>
      </c>
      <c r="L44" s="113">
        <f>E43*7.83%*65%*12</f>
        <v>14694.4044</v>
      </c>
      <c r="M44" s="114">
        <f>2602*12</f>
        <v>31224</v>
      </c>
      <c r="N44" s="75">
        <f>E43*2*15%*65%*12</f>
        <v>56300.399999999994</v>
      </c>
      <c r="O44" s="75">
        <f>SUM(H44:N44)</f>
        <v>766768.1377333334</v>
      </c>
      <c r="P44" s="74"/>
    </row>
    <row r="45" spans="1:16" s="72" customFormat="1" ht="15.75" customHeight="1">
      <c r="A45" s="346">
        <v>21</v>
      </c>
      <c r="B45" s="73"/>
      <c r="C45" s="191" t="s">
        <v>194</v>
      </c>
      <c r="D45" s="73">
        <v>290</v>
      </c>
      <c r="E45" s="74">
        <v>20490</v>
      </c>
      <c r="F45" s="74">
        <v>19110</v>
      </c>
      <c r="G45" s="74"/>
      <c r="H45" s="74"/>
      <c r="I45" s="74"/>
      <c r="J45" s="74"/>
      <c r="K45" s="74"/>
      <c r="L45" s="74"/>
      <c r="M45" s="100"/>
      <c r="N45" s="74"/>
      <c r="O45" s="74"/>
      <c r="P45" s="74"/>
    </row>
    <row r="46" spans="1:16" s="72" customFormat="1" ht="15.75" customHeight="1">
      <c r="A46" s="346"/>
      <c r="B46" s="73"/>
      <c r="C46" s="101" t="s">
        <v>126</v>
      </c>
      <c r="D46" s="76" t="s">
        <v>122</v>
      </c>
      <c r="E46" s="75"/>
      <c r="F46" s="75"/>
      <c r="G46" s="75">
        <f>SUM(E45:F46)</f>
        <v>39600</v>
      </c>
      <c r="H46" s="75">
        <f>G46*12</f>
        <v>475200</v>
      </c>
      <c r="I46" s="75">
        <f>16000/10*7</f>
        <v>11200</v>
      </c>
      <c r="J46" s="75"/>
      <c r="K46" s="75">
        <f>G46*2.5</f>
        <v>99000</v>
      </c>
      <c r="L46" s="113">
        <f>E45*7.83%*65%*12</f>
        <v>12514.0626</v>
      </c>
      <c r="M46" s="114">
        <f>2278*12</f>
        <v>27336</v>
      </c>
      <c r="N46" s="75">
        <f>E45*2*15%*65%*12</f>
        <v>47946.600000000006</v>
      </c>
      <c r="O46" s="75">
        <f>SUM(H46:N46)</f>
        <v>673196.6625999999</v>
      </c>
      <c r="P46" s="74"/>
    </row>
    <row r="47" spans="1:16" s="72" customFormat="1" ht="15.75" customHeight="1">
      <c r="A47" s="346">
        <v>22</v>
      </c>
      <c r="B47" s="73"/>
      <c r="C47" s="99" t="s">
        <v>127</v>
      </c>
      <c r="D47" s="73">
        <v>230</v>
      </c>
      <c r="E47" s="74">
        <v>16210</v>
      </c>
      <c r="F47" s="74">
        <v>19050</v>
      </c>
      <c r="G47" s="74"/>
      <c r="H47" s="74"/>
      <c r="I47" s="74"/>
      <c r="J47" s="74"/>
      <c r="K47" s="74"/>
      <c r="L47" s="74"/>
      <c r="M47" s="100"/>
      <c r="N47" s="74"/>
      <c r="O47" s="74"/>
      <c r="P47" s="74"/>
    </row>
    <row r="48" spans="1:16" s="72" customFormat="1" ht="15.75" customHeight="1">
      <c r="A48" s="346"/>
      <c r="B48" s="76"/>
      <c r="C48" s="106" t="s">
        <v>209</v>
      </c>
      <c r="D48" s="189" t="s">
        <v>193</v>
      </c>
      <c r="E48" s="75"/>
      <c r="F48" s="75"/>
      <c r="G48" s="75">
        <f>SUM(E47:F48)</f>
        <v>35260</v>
      </c>
      <c r="H48" s="75">
        <f>G48*12</f>
        <v>423120</v>
      </c>
      <c r="I48" s="75">
        <f>16000/10*7</f>
        <v>11200</v>
      </c>
      <c r="J48" s="75"/>
      <c r="K48" s="75">
        <f>G48*2.5</f>
        <v>88150</v>
      </c>
      <c r="L48" s="113">
        <f>E47*7.83%*65%*12</f>
        <v>9900.095399999998</v>
      </c>
      <c r="M48" s="114">
        <f>2063*12</f>
        <v>24756</v>
      </c>
      <c r="N48" s="75">
        <f>E47*2*15%*65%*12</f>
        <v>37931.4</v>
      </c>
      <c r="O48" s="75">
        <f>SUM(H48:N48)</f>
        <v>595057.4954</v>
      </c>
      <c r="P48" s="75"/>
    </row>
    <row r="49" spans="2:16" s="72" customFormat="1" ht="22.5" customHeight="1">
      <c r="B49" s="353" t="s">
        <v>186</v>
      </c>
      <c r="C49" s="348"/>
      <c r="D49" s="109"/>
      <c r="E49" s="110"/>
      <c r="F49" s="110"/>
      <c r="G49" s="110">
        <f aca="true" t="shared" si="0" ref="G49:N49">SUM(G5:G48)</f>
        <v>1348620</v>
      </c>
      <c r="H49" s="110">
        <f t="shared" si="0"/>
        <v>16183440</v>
      </c>
      <c r="I49" s="110">
        <f t="shared" si="0"/>
        <v>313600</v>
      </c>
      <c r="J49" s="110">
        <f t="shared" si="0"/>
        <v>502275.3333333334</v>
      </c>
      <c r="K49" s="110">
        <f t="shared" si="0"/>
        <v>3800570</v>
      </c>
      <c r="L49" s="110">
        <f t="shared" si="0"/>
        <v>459783.39420000004</v>
      </c>
      <c r="M49" s="110">
        <f t="shared" si="0"/>
        <v>935088</v>
      </c>
      <c r="N49" s="110">
        <f t="shared" si="0"/>
        <v>1761622.2000000004</v>
      </c>
      <c r="O49" s="110">
        <f>SUM(O5:O48)</f>
        <v>23956378.92753333</v>
      </c>
      <c r="P49" s="110"/>
    </row>
    <row r="50" spans="1:16" s="72" customFormat="1" ht="15.75" customHeight="1">
      <c r="A50" s="346">
        <v>23</v>
      </c>
      <c r="B50" s="73"/>
      <c r="C50" s="99" t="s">
        <v>116</v>
      </c>
      <c r="D50" s="73">
        <v>610</v>
      </c>
      <c r="E50" s="74">
        <v>43340</v>
      </c>
      <c r="F50" s="74">
        <v>27620</v>
      </c>
      <c r="G50" s="74"/>
      <c r="H50" s="74"/>
      <c r="I50" s="74"/>
      <c r="J50" s="74"/>
      <c r="K50" s="74"/>
      <c r="L50" s="74"/>
      <c r="M50" s="100"/>
      <c r="N50" s="74"/>
      <c r="O50" s="74"/>
      <c r="P50" s="74"/>
    </row>
    <row r="51" spans="1:16" s="72" customFormat="1" ht="15.75" customHeight="1">
      <c r="A51" s="346"/>
      <c r="B51" s="76"/>
      <c r="C51" s="101" t="s">
        <v>117</v>
      </c>
      <c r="D51" s="189" t="s">
        <v>206</v>
      </c>
      <c r="E51" s="75"/>
      <c r="F51" s="75">
        <v>9330</v>
      </c>
      <c r="G51" s="75">
        <f>SUM(E50:F51)</f>
        <v>80290</v>
      </c>
      <c r="H51" s="75">
        <f>G51*12</f>
        <v>963480</v>
      </c>
      <c r="I51" s="75">
        <v>16000</v>
      </c>
      <c r="J51" s="75">
        <f>G51/30*20</f>
        <v>53526.66666666667</v>
      </c>
      <c r="K51" s="75">
        <f>G51*2.5</f>
        <v>200725</v>
      </c>
      <c r="L51" s="113">
        <f>E50*7.83%*65%*12</f>
        <v>26469.471599999997</v>
      </c>
      <c r="M51" s="114">
        <f>4767*12</f>
        <v>57204</v>
      </c>
      <c r="N51" s="75">
        <f>E50*2*15%*65%*12</f>
        <v>101415.6</v>
      </c>
      <c r="O51" s="75">
        <f>SUM(H51:N51)</f>
        <v>1418820.7382666667</v>
      </c>
      <c r="P51" s="75"/>
    </row>
    <row r="52" spans="2:16" s="72" customFormat="1" ht="22.5" customHeight="1">
      <c r="B52" s="348" t="s">
        <v>129</v>
      </c>
      <c r="C52" s="348"/>
      <c r="D52" s="109"/>
      <c r="E52" s="110"/>
      <c r="F52" s="110"/>
      <c r="G52" s="110">
        <f aca="true" t="shared" si="1" ref="G52:N52">SUM(G50:G51)</f>
        <v>80290</v>
      </c>
      <c r="H52" s="110">
        <f t="shared" si="1"/>
        <v>963480</v>
      </c>
      <c r="I52" s="110">
        <f t="shared" si="1"/>
        <v>16000</v>
      </c>
      <c r="J52" s="110">
        <f t="shared" si="1"/>
        <v>53526.66666666667</v>
      </c>
      <c r="K52" s="110">
        <f t="shared" si="1"/>
        <v>200725</v>
      </c>
      <c r="L52" s="110">
        <f t="shared" si="1"/>
        <v>26469.471599999997</v>
      </c>
      <c r="M52" s="110">
        <f t="shared" si="1"/>
        <v>57204</v>
      </c>
      <c r="N52" s="110">
        <f t="shared" si="1"/>
        <v>101415.6</v>
      </c>
      <c r="O52" s="110">
        <f>SUM(O50:O51)</f>
        <v>1418820.7382666667</v>
      </c>
      <c r="P52" s="110"/>
    </row>
    <row r="53" spans="2:16" s="72" customFormat="1" ht="22.5" customHeight="1">
      <c r="B53" s="349" t="s">
        <v>128</v>
      </c>
      <c r="C53" s="350"/>
      <c r="D53" s="350"/>
      <c r="E53" s="350"/>
      <c r="F53" s="350"/>
      <c r="G53" s="350"/>
      <c r="H53" s="350"/>
      <c r="I53" s="350"/>
      <c r="J53" s="350"/>
      <c r="K53" s="350"/>
      <c r="L53" s="350"/>
      <c r="M53" s="350"/>
      <c r="N53" s="351"/>
      <c r="O53" s="181">
        <v>800</v>
      </c>
      <c r="P53" s="110"/>
    </row>
    <row r="54" spans="2:16" s="72" customFormat="1" ht="22.5" customHeight="1">
      <c r="B54" s="347" t="s">
        <v>217</v>
      </c>
      <c r="C54" s="347"/>
      <c r="D54" s="347"/>
      <c r="E54" s="347"/>
      <c r="F54" s="111"/>
      <c r="G54" s="112">
        <f>G49+G52</f>
        <v>1428910</v>
      </c>
      <c r="H54" s="112">
        <f aca="true" t="shared" si="2" ref="H54:N54">H49+H52</f>
        <v>17146920</v>
      </c>
      <c r="I54" s="112">
        <f t="shared" si="2"/>
        <v>329600</v>
      </c>
      <c r="J54" s="112">
        <f t="shared" si="2"/>
        <v>555802</v>
      </c>
      <c r="K54" s="112">
        <f t="shared" si="2"/>
        <v>4001295</v>
      </c>
      <c r="L54" s="112">
        <f t="shared" si="2"/>
        <v>486252.8658</v>
      </c>
      <c r="M54" s="112">
        <f t="shared" si="2"/>
        <v>992292</v>
      </c>
      <c r="N54" s="112">
        <f t="shared" si="2"/>
        <v>1863037.8000000005</v>
      </c>
      <c r="O54" s="112">
        <f>O49+O52+O53</f>
        <v>25375999.665799994</v>
      </c>
      <c r="P54" s="112"/>
    </row>
    <row r="55" spans="2:16" s="72" customFormat="1" ht="21.75" customHeight="1">
      <c r="B55" s="352">
        <f>O54</f>
        <v>25375999.665799994</v>
      </c>
      <c r="C55" s="352"/>
      <c r="D55" s="352"/>
      <c r="E55" s="352"/>
      <c r="F55" s="77"/>
      <c r="G55" s="77"/>
      <c r="H55" s="77"/>
      <c r="I55" s="77"/>
      <c r="J55" s="77"/>
      <c r="K55" s="77"/>
      <c r="L55" s="77"/>
      <c r="M55" s="107"/>
      <c r="N55" s="77"/>
      <c r="O55" s="342" t="s">
        <v>210</v>
      </c>
      <c r="P55" s="342"/>
    </row>
  </sheetData>
  <sheetProtection/>
  <mergeCells count="43">
    <mergeCell ref="B55:E55"/>
    <mergeCell ref="A39:A40"/>
    <mergeCell ref="A41:A42"/>
    <mergeCell ref="A47:A48"/>
    <mergeCell ref="B49:C49"/>
    <mergeCell ref="A33:A34"/>
    <mergeCell ref="A23:A24"/>
    <mergeCell ref="A25:A26"/>
    <mergeCell ref="A27:A28"/>
    <mergeCell ref="A19:A20"/>
    <mergeCell ref="A43:A44"/>
    <mergeCell ref="A45:A46"/>
    <mergeCell ref="A31:A32"/>
    <mergeCell ref="A5:A6"/>
    <mergeCell ref="A15:A16"/>
    <mergeCell ref="A17:A18"/>
    <mergeCell ref="A35:A36"/>
    <mergeCell ref="B54:E54"/>
    <mergeCell ref="B52:C52"/>
    <mergeCell ref="B53:N53"/>
    <mergeCell ref="A50:A51"/>
    <mergeCell ref="A7:A8"/>
    <mergeCell ref="A37:A38"/>
    <mergeCell ref="O55:P55"/>
    <mergeCell ref="N2:O2"/>
    <mergeCell ref="B3:B4"/>
    <mergeCell ref="B2:E2"/>
    <mergeCell ref="M3:M4"/>
    <mergeCell ref="A29:A30"/>
    <mergeCell ref="A9:A10"/>
    <mergeCell ref="A21:A22"/>
    <mergeCell ref="A11:A12"/>
    <mergeCell ref="A13:A14"/>
    <mergeCell ref="B1:P1"/>
    <mergeCell ref="P3:P4"/>
    <mergeCell ref="J3:J4"/>
    <mergeCell ref="K3:K4"/>
    <mergeCell ref="L3:L4"/>
    <mergeCell ref="G3:G4"/>
    <mergeCell ref="O3:O4"/>
    <mergeCell ref="I3:I4"/>
    <mergeCell ref="N3:N4"/>
    <mergeCell ref="H3:H4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歲計課</dc:creator>
  <cp:keywords/>
  <dc:description/>
  <cp:lastModifiedBy>chingyi_蔡靜儀</cp:lastModifiedBy>
  <cp:lastPrinted>2023-06-07T00:48:22Z</cp:lastPrinted>
  <dcterms:created xsi:type="dcterms:W3CDTF">2002-08-01T07:47:32Z</dcterms:created>
  <dcterms:modified xsi:type="dcterms:W3CDTF">2023-06-07T00:56:32Z</dcterms:modified>
  <cp:category/>
  <cp:version/>
  <cp:contentType/>
  <cp:contentStatus/>
</cp:coreProperties>
</file>